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EB13BDA6-D71B-4E97-A36A-E0DEC0EC55F7}" xr6:coauthVersionLast="47" xr6:coauthVersionMax="47" xr10:uidLastSave="{00000000-0000-0000-0000-000000000000}"/>
  <bookViews>
    <workbookView xWindow="-110" yWindow="-110" windowWidth="19420" windowHeight="10420" firstSheet="4" activeTab="7" xr2:uid="{00000000-000D-0000-FFFF-FFFF00000000}"/>
  </bookViews>
  <sheets>
    <sheet name="Produccion" sheetId="11" r:id="rId1"/>
    <sheet name="Comercializacion" sheetId="20" r:id="rId2"/>
    <sheet name="Billete Electrónico" sheetId="16" r:id="rId3"/>
    <sheet name="sorteos" sheetId="3" r:id="rId4"/>
    <sheet name="pago premios" sheetId="19" r:id="rId5"/>
    <sheet name="Programas asistenciales " sheetId="18" r:id="rId6"/>
    <sheet name="Certificaciones" sheetId="17" r:id="rId7"/>
    <sheet name="Libre Acceso" sheetId="13" r:id="rId8"/>
  </sheets>
  <definedNames>
    <definedName name="_xlnm._FilterDatabase" localSheetId="1" hidden="1">Comercializacion!#REF!</definedName>
    <definedName name="_xlnm._FilterDatabase" localSheetId="0" hidden="1">Produccion!$B$36:$C$36</definedName>
    <definedName name="_xlnm._FilterDatabase" localSheetId="5" hidden="1">'Programas asistenciales '!#REF!</definedName>
    <definedName name="_xlnm.Print_Area" localSheetId="2">'Billete Electrónico'!#REF!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0" l="1"/>
  <c r="D10" i="20"/>
  <c r="D9" i="20"/>
  <c r="D8" i="20"/>
  <c r="D7" i="20"/>
  <c r="F37" i="11"/>
  <c r="F38" i="11"/>
  <c r="F39" i="11"/>
  <c r="C51" i="11"/>
  <c r="C45" i="11"/>
  <c r="C42" i="11"/>
  <c r="C41" i="11"/>
  <c r="C38" i="11"/>
  <c r="C37" i="11"/>
  <c r="D30" i="11"/>
  <c r="D25" i="11"/>
  <c r="D24" i="11"/>
  <c r="D23" i="11"/>
  <c r="D22" i="11"/>
  <c r="AH20" i="19" l="1"/>
  <c r="AI22" i="19"/>
  <c r="AI21" i="19"/>
  <c r="AI20" i="19"/>
  <c r="AG22" i="19"/>
  <c r="AH22" i="19" s="1"/>
  <c r="AG21" i="19"/>
  <c r="AH21" i="19" s="1"/>
  <c r="AG20" i="19"/>
  <c r="AA23" i="19"/>
  <c r="W23" i="19"/>
  <c r="S23" i="19"/>
  <c r="Z23" i="19"/>
  <c r="V23" i="19"/>
  <c r="R23" i="19"/>
  <c r="G58" i="19"/>
  <c r="G55" i="19"/>
  <c r="AI23" i="19" l="1"/>
  <c r="AH23" i="19"/>
  <c r="AG23" i="19"/>
  <c r="G61" i="19"/>
</calcChain>
</file>

<file path=xl/sharedStrings.xml><?xml version="1.0" encoding="utf-8"?>
<sst xmlns="http://schemas.openxmlformats.org/spreadsheetml/2006/main" count="186" uniqueCount="105">
  <si>
    <t xml:space="preserve">    MEDIOS DE  INFORMACIÓNES REQUERIDAS</t>
  </si>
  <si>
    <t>Medio de Recepción</t>
  </si>
  <si>
    <t>Correo Electrónico Institucional</t>
  </si>
  <si>
    <t>SAIP</t>
  </si>
  <si>
    <t>Vía Telefónica</t>
  </si>
  <si>
    <t xml:space="preserve">Presencial </t>
  </si>
  <si>
    <t>Cantidad</t>
  </si>
  <si>
    <t>MES</t>
  </si>
  <si>
    <t>TIPO DE SORTEO</t>
  </si>
  <si>
    <t>CANTIDAD</t>
  </si>
  <si>
    <t>Bancas de Lotería</t>
  </si>
  <si>
    <t>Billetes</t>
  </si>
  <si>
    <t>REHECHOS</t>
  </si>
  <si>
    <t>DESPACHADOS</t>
  </si>
  <si>
    <t>DEVUELTOS</t>
  </si>
  <si>
    <t>VENDIDOS</t>
  </si>
  <si>
    <t>SORTEO</t>
  </si>
  <si>
    <t>Totales</t>
  </si>
  <si>
    <t>TIPO DE CERTIFICACIÓN</t>
  </si>
  <si>
    <t>Libros</t>
  </si>
  <si>
    <t>PRODUCIÓN TOTAL</t>
  </si>
  <si>
    <t>PRODUCCION TOTAL</t>
  </si>
  <si>
    <t>PRODUCTO</t>
  </si>
  <si>
    <t>TIPO DE PUBLICIDAD</t>
  </si>
  <si>
    <t>Afiches</t>
  </si>
  <si>
    <t>Talonarios</t>
  </si>
  <si>
    <t>Encuadernaciones</t>
  </si>
  <si>
    <t>CANTIDAD VENDIDA</t>
  </si>
  <si>
    <t>Exhibidores Internos</t>
  </si>
  <si>
    <t>Formularios</t>
  </si>
  <si>
    <t>Sticker</t>
  </si>
  <si>
    <t>enero</t>
  </si>
  <si>
    <t>febrero</t>
  </si>
  <si>
    <t>marzo</t>
  </si>
  <si>
    <t>abril</t>
  </si>
  <si>
    <t xml:space="preserve">mayo </t>
  </si>
  <si>
    <t>junio</t>
  </si>
  <si>
    <t>ITEM</t>
  </si>
  <si>
    <t>Tipo de Premio</t>
  </si>
  <si>
    <t>Monto RD$</t>
  </si>
  <si>
    <t>Premios Mayores</t>
  </si>
  <si>
    <t xml:space="preserve">Premios Menores </t>
  </si>
  <si>
    <t>Premios Menores Sorteo Especial</t>
  </si>
  <si>
    <t>Premios  Pagados de los Sorteos LN</t>
  </si>
  <si>
    <t>Premios Pendientes por Reclamar Sorteos LN</t>
  </si>
  <si>
    <t>IMPRESIÓN DE POP Y OTROS PRODUCTOS</t>
  </si>
  <si>
    <t>VENTA DE BILLETE ELECTRONICO</t>
  </si>
  <si>
    <t>SORTEOS CELEBRADOS</t>
  </si>
  <si>
    <t>VISITAS AL SALON DE SORTEO POR GENERO</t>
  </si>
  <si>
    <t>FEMENINO</t>
  </si>
  <si>
    <t>MASCULINO</t>
  </si>
  <si>
    <t>PAGO DE PREMIOS SORTEOS LOTERIA NACIONAL</t>
  </si>
  <si>
    <t>MONTO RD$</t>
  </si>
  <si>
    <t>TIPO DE PREMIOS PAGADOS</t>
  </si>
  <si>
    <t>MONTO PAGADO RD$</t>
  </si>
  <si>
    <t>AYUDAS UNICAS APROBADAS</t>
  </si>
  <si>
    <t xml:space="preserve">Personas </t>
  </si>
  <si>
    <t>Organizaciones Sociales</t>
  </si>
  <si>
    <t>DESGLOSE POR GENERO</t>
  </si>
  <si>
    <t>BILLETES TRITURADOS SIN ENUMERAR (HOJAS)</t>
  </si>
  <si>
    <t>Volantes</t>
  </si>
  <si>
    <t xml:space="preserve"> LN 4403</t>
  </si>
  <si>
    <t xml:space="preserve"> LN 4404</t>
  </si>
  <si>
    <t xml:space="preserve"> LN 4405</t>
  </si>
  <si>
    <t xml:space="preserve"> LN 4406</t>
  </si>
  <si>
    <t xml:space="preserve"> LN 4407</t>
  </si>
  <si>
    <t>PRODUCCIÓN BILLETES FISICO</t>
  </si>
  <si>
    <t>PRODUCCIÓN BOLETOS FISICO</t>
  </si>
  <si>
    <t xml:space="preserve">   COMERCIALIZACIÓN BILLETES FISICO</t>
  </si>
  <si>
    <t xml:space="preserve">   COMERCIALIZACIÓN BOLETOS FISICO</t>
  </si>
  <si>
    <t>Lista de premios</t>
  </si>
  <si>
    <t>Calendarios</t>
  </si>
  <si>
    <t>Hojas timbradas</t>
  </si>
  <si>
    <t>Sobres</t>
  </si>
  <si>
    <t>Brochures</t>
  </si>
  <si>
    <t>Separadores</t>
  </si>
  <si>
    <t>Porta Vasos</t>
  </si>
  <si>
    <t>Guia Locutores</t>
  </si>
  <si>
    <t>Invitaciones</t>
  </si>
  <si>
    <t>Carnets</t>
  </si>
  <si>
    <t>Libretas</t>
  </si>
  <si>
    <t>Señalizaciones</t>
  </si>
  <si>
    <t>VENTA DE BOLETO ELECTRONICO</t>
  </si>
  <si>
    <t>Sorteos especiales y Extraordinarios</t>
  </si>
  <si>
    <t>Octubre</t>
  </si>
  <si>
    <t>Noviembre</t>
  </si>
  <si>
    <t>Diciembre</t>
  </si>
  <si>
    <t>Premios Menores Sorteo Extraordinario</t>
  </si>
  <si>
    <t>CANTIDAD DE BILLETE / BOLETO</t>
  </si>
  <si>
    <t>OCTUBRE</t>
  </si>
  <si>
    <t>NOVIEMBRE</t>
  </si>
  <si>
    <t>DICIEMBRE</t>
  </si>
  <si>
    <t>TIPO DE AYUDA</t>
  </si>
  <si>
    <t>Ortopédicas</t>
  </si>
  <si>
    <t>Economicas</t>
  </si>
  <si>
    <t>CANTIDAD DE PERSONAS BENEFICIADAS POR GENERO</t>
  </si>
  <si>
    <t>SEXO</t>
  </si>
  <si>
    <t>Femenino</t>
  </si>
  <si>
    <t>Masculino</t>
  </si>
  <si>
    <t>RANGO EDAD</t>
  </si>
  <si>
    <t>CANT</t>
  </si>
  <si>
    <t>De 20 - 30 años</t>
  </si>
  <si>
    <t>Sorteos externos</t>
  </si>
  <si>
    <t>Tarjetas de control</t>
  </si>
  <si>
    <t>Tarjetas de 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</si>
</sst>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(* #,##0.0_);_(* \(#,##0.0\);_(* &quot;-&quot;??_);_(@_)"/>
    <numFmt numFmtId="167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0070C0"/>
      <name val="Times New Roman"/>
      <family val="1"/>
    </font>
    <font>
      <b/>
      <i/>
      <u/>
      <sz val="16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horizontal="center" vertical="center"/>
    </xf>
    <xf numFmtId="9" fontId="0" fillId="0" borderId="0" xfId="2" applyFont="1"/>
    <xf numFmtId="0" fontId="4" fillId="0" borderId="0" xfId="0" applyFont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" fontId="11" fillId="0" borderId="2" xfId="6" applyNumberFormat="1" applyFont="1" applyFill="1" applyBorder="1" applyAlignment="1">
      <alignment horizontal="center" vertical="center"/>
    </xf>
    <xf numFmtId="44" fontId="11" fillId="0" borderId="2" xfId="6" applyFont="1" applyFill="1" applyBorder="1" applyAlignment="1">
      <alignment horizontal="center" vertical="center"/>
    </xf>
    <xf numFmtId="44" fontId="6" fillId="0" borderId="2" xfId="6" applyFont="1" applyFill="1" applyBorder="1" applyAlignment="1">
      <alignment horizontal="left" vertical="center"/>
    </xf>
    <xf numFmtId="44" fontId="6" fillId="0" borderId="13" xfId="6" applyFont="1" applyFill="1" applyBorder="1" applyAlignment="1">
      <alignment horizontal="left" vertical="center"/>
    </xf>
    <xf numFmtId="44" fontId="6" fillId="0" borderId="1" xfId="6" applyFont="1" applyFill="1" applyBorder="1" applyAlignment="1">
      <alignment horizontal="left" vertical="center"/>
    </xf>
    <xf numFmtId="44" fontId="11" fillId="0" borderId="4" xfId="6" applyFont="1" applyFill="1" applyBorder="1" applyAlignment="1">
      <alignment horizontal="center" vertical="center"/>
    </xf>
    <xf numFmtId="44" fontId="6" fillId="0" borderId="7" xfId="6" applyFont="1" applyFill="1" applyBorder="1" applyAlignment="1">
      <alignment horizontal="left" vertical="center"/>
    </xf>
    <xf numFmtId="44" fontId="11" fillId="0" borderId="9" xfId="6" applyFont="1" applyFill="1" applyBorder="1" applyAlignment="1">
      <alignment horizontal="center" vertical="center"/>
    </xf>
    <xf numFmtId="1" fontId="11" fillId="0" borderId="12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3" fontId="8" fillId="0" borderId="0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/>
    <xf numFmtId="0" fontId="14" fillId="0" borderId="0" xfId="3" applyFont="1" applyAlignment="1">
      <alignment horizontal="center" vertical="center" wrapText="1"/>
    </xf>
    <xf numFmtId="43" fontId="6" fillId="0" borderId="0" xfId="1" applyFont="1" applyBorder="1" applyAlignment="1">
      <alignment horizontal="center" vertical="center"/>
    </xf>
    <xf numFmtId="3" fontId="6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4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9" fontId="14" fillId="0" borderId="0" xfId="2" applyFont="1"/>
    <xf numFmtId="0" fontId="7" fillId="0" borderId="0" xfId="0" applyFont="1"/>
    <xf numFmtId="9" fontId="7" fillId="0" borderId="0" xfId="2" applyFont="1"/>
    <xf numFmtId="0" fontId="9" fillId="0" borderId="0" xfId="1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justify" vertical="center" wrapText="1"/>
    </xf>
    <xf numFmtId="43" fontId="9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9" fontId="6" fillId="0" borderId="0" xfId="2" applyFont="1"/>
    <xf numFmtId="44" fontId="6" fillId="0" borderId="0" xfId="0" applyNumberFormat="1" applyFont="1"/>
    <xf numFmtId="164" fontId="6" fillId="0" borderId="0" xfId="1" applyNumberFormat="1" applyFont="1"/>
    <xf numFmtId="0" fontId="8" fillId="0" borderId="0" xfId="0" applyFont="1"/>
    <xf numFmtId="43" fontId="8" fillId="0" borderId="0" xfId="1" applyFont="1" applyBorder="1"/>
    <xf numFmtId="43" fontId="8" fillId="0" borderId="0" xfId="0" applyNumberFormat="1" applyFont="1"/>
    <xf numFmtId="0" fontId="6" fillId="0" borderId="0" xfId="0" applyFont="1" applyAlignment="1">
      <alignment horizontal="center" wrapText="1"/>
    </xf>
    <xf numFmtId="43" fontId="6" fillId="0" borderId="0" xfId="1" applyFont="1"/>
    <xf numFmtId="166" fontId="6" fillId="0" borderId="0" xfId="1" applyNumberFormat="1" applyFont="1"/>
    <xf numFmtId="166" fontId="6" fillId="0" borderId="11" xfId="1" applyNumberFormat="1" applyFont="1" applyBorder="1"/>
    <xf numFmtId="164" fontId="6" fillId="0" borderId="11" xfId="1" applyNumberFormat="1" applyFont="1" applyBorder="1"/>
    <xf numFmtId="44" fontId="6" fillId="0" borderId="8" xfId="0" applyNumberFormat="1" applyFont="1" applyBorder="1"/>
    <xf numFmtId="166" fontId="6" fillId="0" borderId="2" xfId="1" applyNumberFormat="1" applyFont="1" applyBorder="1"/>
    <xf numFmtId="44" fontId="6" fillId="0" borderId="3" xfId="0" applyNumberFormat="1" applyFont="1" applyBorder="1"/>
    <xf numFmtId="166" fontId="6" fillId="0" borderId="5" xfId="1" applyNumberFormat="1" applyFont="1" applyBorder="1"/>
    <xf numFmtId="44" fontId="6" fillId="0" borderId="6" xfId="0" applyNumberFormat="1" applyFont="1" applyBorder="1"/>
    <xf numFmtId="0" fontId="6" fillId="0" borderId="2" xfId="0" applyFont="1" applyBorder="1"/>
    <xf numFmtId="0" fontId="16" fillId="0" borderId="0" xfId="0" applyFont="1" applyAlignment="1">
      <alignment horizontal="center"/>
    </xf>
    <xf numFmtId="8" fontId="6" fillId="0" borderId="0" xfId="0" applyNumberFormat="1" applyFont="1"/>
    <xf numFmtId="43" fontId="11" fillId="0" borderId="0" xfId="1" applyFont="1"/>
    <xf numFmtId="0" fontId="17" fillId="0" borderId="0" xfId="0" applyFont="1"/>
    <xf numFmtId="10" fontId="6" fillId="0" borderId="0" xfId="0" applyNumberFormat="1" applyFont="1"/>
    <xf numFmtId="4" fontId="6" fillId="0" borderId="0" xfId="0" applyNumberFormat="1" applyFont="1"/>
    <xf numFmtId="43" fontId="6" fillId="0" borderId="0" xfId="0" applyNumberFormat="1" applyFont="1"/>
    <xf numFmtId="3" fontId="15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/>
    </xf>
    <xf numFmtId="44" fontId="6" fillId="0" borderId="0" xfId="6" applyFont="1" applyFill="1" applyBorder="1" applyAlignment="1">
      <alignment horizontal="left" vertical="center"/>
    </xf>
    <xf numFmtId="44" fontId="0" fillId="0" borderId="0" xfId="0" applyNumberFormat="1"/>
    <xf numFmtId="166" fontId="0" fillId="0" borderId="0" xfId="1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166" fontId="4" fillId="0" borderId="0" xfId="1" applyNumberFormat="1" applyFont="1" applyBorder="1" applyAlignment="1">
      <alignment horizontal="center" vertical="center"/>
    </xf>
    <xf numFmtId="167" fontId="18" fillId="0" borderId="2" xfId="0" applyNumberFormat="1" applyFont="1" applyBorder="1" applyAlignment="1">
      <alignment horizontal="center" vertical="center"/>
    </xf>
    <xf numFmtId="0" fontId="13" fillId="0" borderId="0" xfId="3" applyFont="1" applyAlignment="1">
      <alignment vertical="center"/>
    </xf>
    <xf numFmtId="167" fontId="18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44" fontId="6" fillId="0" borderId="0" xfId="6" applyFont="1"/>
    <xf numFmtId="0" fontId="13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7" fontId="15" fillId="0" borderId="0" xfId="0" applyNumberFormat="1" applyFont="1" applyAlignment="1">
      <alignment horizontal="center"/>
    </xf>
    <xf numFmtId="164" fontId="4" fillId="0" borderId="0" xfId="1" applyNumberFormat="1" applyFont="1" applyBorder="1" applyAlignment="1">
      <alignment horizontal="center" vertical="center"/>
    </xf>
  </cellXfs>
  <cellStyles count="7">
    <cellStyle name="Millares" xfId="1" builtinId="3"/>
    <cellStyle name="Millares 2" xfId="5" xr:uid="{B9E2A155-1DD2-4254-ADEE-0FCD89DED3D8}"/>
    <cellStyle name="Moneda" xfId="6" builtinId="4"/>
    <cellStyle name="Normal" xfId="0" builtinId="0"/>
    <cellStyle name="Normal 2" xfId="3" xr:uid="{23BA7747-F0F0-4EE2-9D24-961FA578BF4A}"/>
    <cellStyle name="Porcentaje" xfId="2" builtinId="5"/>
    <cellStyle name="Porcentaje 2" xfId="4" xr:uid="{59997330-2965-4E4E-88D0-BBCB51184AF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0B996-11C9-4272-B9C9-BB770051B077}">
  <dimension ref="B4:W80"/>
  <sheetViews>
    <sheetView topLeftCell="A41" zoomScale="70" zoomScaleNormal="70" workbookViewId="0">
      <selection activeCell="F47" sqref="F47"/>
    </sheetView>
  </sheetViews>
  <sheetFormatPr baseColWidth="10" defaultColWidth="10.81640625" defaultRowHeight="14" x14ac:dyDescent="0.3"/>
  <cols>
    <col min="1" max="1" width="10.81640625" style="21"/>
    <col min="2" max="2" width="24.26953125" style="21" bestFit="1" customWidth="1"/>
    <col min="3" max="3" width="22.54296875" style="21" bestFit="1" customWidth="1"/>
    <col min="4" max="5" width="17" style="21" customWidth="1"/>
    <col min="6" max="6" width="32.453125" style="21" customWidth="1"/>
    <col min="7" max="7" width="24.7265625" style="21" customWidth="1"/>
    <col min="8" max="10" width="10.81640625" style="21"/>
    <col min="11" max="11" width="11.453125" style="21" bestFit="1" customWidth="1"/>
    <col min="12" max="12" width="18.453125" style="21" customWidth="1"/>
    <col min="13" max="13" width="15.54296875" style="21" customWidth="1"/>
    <col min="14" max="14" width="15.453125" style="21" bestFit="1" customWidth="1"/>
    <col min="15" max="15" width="16.1796875" style="21" customWidth="1"/>
    <col min="16" max="16" width="31.1796875" style="21" customWidth="1"/>
    <col min="17" max="17" width="10.81640625" style="21"/>
    <col min="18" max="18" width="32.453125" style="21" bestFit="1" customWidth="1"/>
    <col min="19" max="19" width="13.54296875" style="53" customWidth="1"/>
    <col min="20" max="20" width="10.81640625" style="21"/>
    <col min="21" max="21" width="24.54296875" style="21" bestFit="1" customWidth="1"/>
    <col min="22" max="22" width="19.81640625" style="21" bestFit="1" customWidth="1"/>
    <col min="23" max="23" width="24.54296875" style="21" bestFit="1" customWidth="1"/>
    <col min="24" max="24" width="14.453125" style="21" customWidth="1"/>
    <col min="25" max="16384" width="10.81640625" style="21"/>
  </cols>
  <sheetData>
    <row r="4" spans="2:23" x14ac:dyDescent="0.3">
      <c r="S4" s="21"/>
    </row>
    <row r="5" spans="2:23" ht="18" x14ac:dyDescent="0.3">
      <c r="B5" s="83" t="s">
        <v>66</v>
      </c>
      <c r="C5" s="83"/>
      <c r="D5" s="83"/>
      <c r="E5" s="83"/>
      <c r="F5" s="83"/>
      <c r="S5" s="21"/>
    </row>
    <row r="6" spans="2:23" ht="31" x14ac:dyDescent="0.3">
      <c r="B6" s="22" t="s">
        <v>16</v>
      </c>
      <c r="C6" s="22" t="s">
        <v>20</v>
      </c>
      <c r="D6" s="22" t="s">
        <v>12</v>
      </c>
      <c r="E6" s="22" t="s">
        <v>13</v>
      </c>
      <c r="F6" s="22" t="s">
        <v>59</v>
      </c>
      <c r="R6" s="67"/>
      <c r="S6" s="21"/>
      <c r="T6" s="67"/>
      <c r="U6" s="67"/>
      <c r="V6" s="67"/>
      <c r="W6" s="67"/>
    </row>
    <row r="7" spans="2:23" ht="16.5" x14ac:dyDescent="0.35">
      <c r="B7" s="42" t="s">
        <v>61</v>
      </c>
      <c r="C7" s="70">
        <v>8440</v>
      </c>
      <c r="D7" s="70">
        <v>5</v>
      </c>
      <c r="E7" s="70">
        <v>8319</v>
      </c>
      <c r="F7" s="70">
        <v>1514</v>
      </c>
      <c r="H7" s="24"/>
      <c r="S7" s="21"/>
    </row>
    <row r="8" spans="2:23" ht="16.5" x14ac:dyDescent="0.35">
      <c r="B8" s="42" t="s">
        <v>62</v>
      </c>
      <c r="C8" s="70">
        <v>8440</v>
      </c>
      <c r="D8" s="70">
        <v>36</v>
      </c>
      <c r="E8" s="70">
        <v>8165</v>
      </c>
      <c r="F8" s="70">
        <v>1176</v>
      </c>
      <c r="H8" s="24"/>
      <c r="R8" s="67"/>
      <c r="S8" s="21"/>
    </row>
    <row r="9" spans="2:23" ht="16.5" x14ac:dyDescent="0.35">
      <c r="B9" s="42" t="s">
        <v>63</v>
      </c>
      <c r="C9" s="70">
        <v>8440</v>
      </c>
      <c r="D9" s="70">
        <v>78</v>
      </c>
      <c r="E9" s="70">
        <v>8148</v>
      </c>
      <c r="F9" s="70">
        <v>896</v>
      </c>
      <c r="H9" s="24"/>
      <c r="S9" s="21"/>
      <c r="T9" s="67"/>
      <c r="V9" s="67"/>
    </row>
    <row r="10" spans="2:23" ht="16.5" x14ac:dyDescent="0.35">
      <c r="B10" s="42" t="s">
        <v>64</v>
      </c>
      <c r="C10" s="70">
        <v>8440</v>
      </c>
      <c r="D10" s="70">
        <v>257</v>
      </c>
      <c r="E10" s="70">
        <v>8189</v>
      </c>
      <c r="F10" s="70">
        <v>513</v>
      </c>
      <c r="H10" s="24"/>
      <c r="S10" s="21"/>
    </row>
    <row r="11" spans="2:23" ht="16.5" x14ac:dyDescent="0.35">
      <c r="B11" s="42"/>
      <c r="C11" s="70"/>
      <c r="D11" s="70"/>
      <c r="E11" s="70"/>
      <c r="F11" s="70"/>
      <c r="H11" s="24"/>
      <c r="S11" s="21"/>
    </row>
    <row r="12" spans="2:23" x14ac:dyDescent="0.3">
      <c r="F12" s="23"/>
      <c r="H12" s="24"/>
      <c r="S12" s="21"/>
    </row>
    <row r="13" spans="2:23" ht="18" x14ac:dyDescent="0.3">
      <c r="B13" s="83" t="s">
        <v>67</v>
      </c>
      <c r="C13" s="83"/>
      <c r="D13" s="83"/>
      <c r="E13" s="83"/>
      <c r="F13" s="83"/>
      <c r="H13" s="24"/>
      <c r="S13" s="21"/>
    </row>
    <row r="14" spans="2:23" ht="31" x14ac:dyDescent="0.3">
      <c r="B14" s="22" t="s">
        <v>16</v>
      </c>
      <c r="C14" s="22" t="s">
        <v>20</v>
      </c>
      <c r="D14" s="22" t="s">
        <v>12</v>
      </c>
      <c r="E14" s="22" t="s">
        <v>13</v>
      </c>
      <c r="F14" s="22" t="s">
        <v>59</v>
      </c>
      <c r="H14" s="24"/>
      <c r="S14" s="21"/>
    </row>
    <row r="15" spans="2:23" ht="16.5" x14ac:dyDescent="0.35">
      <c r="B15" s="42" t="s">
        <v>65</v>
      </c>
      <c r="C15" s="70">
        <v>201000</v>
      </c>
      <c r="D15" s="70">
        <v>369</v>
      </c>
      <c r="E15" s="70">
        <v>148085</v>
      </c>
      <c r="F15" s="70">
        <v>16185</v>
      </c>
      <c r="H15" s="24"/>
      <c r="S15" s="21"/>
    </row>
    <row r="16" spans="2:23" ht="16.5" x14ac:dyDescent="0.3">
      <c r="B16" s="42"/>
      <c r="F16" s="23"/>
      <c r="H16" s="24"/>
      <c r="S16" s="21"/>
    </row>
    <row r="17" spans="2:19" ht="16.5" x14ac:dyDescent="0.3">
      <c r="B17" s="42"/>
      <c r="F17" s="23"/>
      <c r="H17" s="24"/>
      <c r="S17" s="21"/>
    </row>
    <row r="18" spans="2:19" ht="16.5" x14ac:dyDescent="0.3">
      <c r="B18" s="42"/>
      <c r="F18" s="23"/>
      <c r="H18" s="24"/>
      <c r="S18" s="21"/>
    </row>
    <row r="19" spans="2:19" ht="16" customHeight="1" x14ac:dyDescent="0.3">
      <c r="C19" s="24"/>
      <c r="E19" s="24"/>
      <c r="H19" s="68"/>
      <c r="S19" s="21"/>
    </row>
    <row r="20" spans="2:19" ht="18" x14ac:dyDescent="0.3">
      <c r="B20" s="82" t="s">
        <v>68</v>
      </c>
      <c r="C20" s="82"/>
      <c r="D20" s="82"/>
      <c r="E20" s="82"/>
      <c r="F20" s="78"/>
      <c r="H20" s="53"/>
      <c r="S20" s="21"/>
    </row>
    <row r="21" spans="2:19" ht="31" x14ac:dyDescent="0.3">
      <c r="B21" s="22" t="s">
        <v>16</v>
      </c>
      <c r="C21" s="22" t="s">
        <v>21</v>
      </c>
      <c r="D21" s="22" t="s">
        <v>15</v>
      </c>
      <c r="E21" s="22" t="s">
        <v>14</v>
      </c>
      <c r="F21" s="22"/>
      <c r="S21" s="21"/>
    </row>
    <row r="22" spans="2:19" ht="16.5" x14ac:dyDescent="0.35">
      <c r="B22" s="42" t="s">
        <v>61</v>
      </c>
      <c r="C22" s="70">
        <v>8440</v>
      </c>
      <c r="D22" s="70">
        <f>+C22-E22</f>
        <v>3376.3999999999996</v>
      </c>
      <c r="E22" s="70">
        <v>5063.6000000000004</v>
      </c>
      <c r="F22" s="70"/>
      <c r="S22" s="21"/>
    </row>
    <row r="23" spans="2:19" ht="16.5" x14ac:dyDescent="0.35">
      <c r="B23" s="42" t="s">
        <v>62</v>
      </c>
      <c r="C23" s="70">
        <v>8440</v>
      </c>
      <c r="D23" s="70">
        <f t="shared" ref="D23:D25" si="0">+C23-E23</f>
        <v>3481.1000000000004</v>
      </c>
      <c r="E23" s="70">
        <v>4958.8999999999996</v>
      </c>
      <c r="F23" s="70"/>
      <c r="S23" s="21"/>
    </row>
    <row r="24" spans="2:19" ht="16.5" x14ac:dyDescent="0.35">
      <c r="B24" s="42" t="s">
        <v>63</v>
      </c>
      <c r="C24" s="70">
        <v>8440</v>
      </c>
      <c r="D24" s="70">
        <f t="shared" si="0"/>
        <v>3130.2</v>
      </c>
      <c r="E24" s="70">
        <v>5309.8</v>
      </c>
      <c r="F24" s="70"/>
      <c r="S24" s="21"/>
    </row>
    <row r="25" spans="2:19" ht="16.5" x14ac:dyDescent="0.35">
      <c r="B25" s="42" t="s">
        <v>64</v>
      </c>
      <c r="C25" s="70">
        <v>8440</v>
      </c>
      <c r="D25" s="70">
        <f t="shared" si="0"/>
        <v>3146.7</v>
      </c>
      <c r="E25" s="70">
        <v>5293.3</v>
      </c>
      <c r="F25" s="70"/>
      <c r="S25" s="21"/>
    </row>
    <row r="26" spans="2:19" ht="16.5" x14ac:dyDescent="0.35">
      <c r="B26" s="42"/>
      <c r="C26" s="70"/>
      <c r="D26" s="70"/>
      <c r="E26" s="70"/>
      <c r="F26" s="70"/>
      <c r="S26" s="21"/>
    </row>
    <row r="27" spans="2:19" ht="16.5" x14ac:dyDescent="0.35">
      <c r="D27" s="70"/>
      <c r="E27" s="70"/>
      <c r="M27" s="54"/>
      <c r="N27" s="69"/>
    </row>
    <row r="28" spans="2:19" ht="18" x14ac:dyDescent="0.3">
      <c r="B28" s="82" t="s">
        <v>69</v>
      </c>
      <c r="C28" s="82"/>
      <c r="D28" s="82"/>
      <c r="E28" s="82"/>
      <c r="M28" s="54"/>
      <c r="N28" s="69"/>
    </row>
    <row r="29" spans="2:19" ht="31" x14ac:dyDescent="0.3">
      <c r="B29" s="22" t="s">
        <v>16</v>
      </c>
      <c r="C29" s="22" t="s">
        <v>21</v>
      </c>
      <c r="D29" s="22" t="s">
        <v>15</v>
      </c>
      <c r="E29" s="22" t="s">
        <v>14</v>
      </c>
      <c r="M29" s="54"/>
      <c r="N29" s="69"/>
    </row>
    <row r="30" spans="2:19" ht="16.5" x14ac:dyDescent="0.35">
      <c r="B30" s="42" t="s">
        <v>65</v>
      </c>
      <c r="C30" s="70">
        <v>201000</v>
      </c>
      <c r="D30" s="79">
        <f>+C30-E30</f>
        <v>112537</v>
      </c>
      <c r="E30" s="77">
        <v>88463</v>
      </c>
      <c r="M30" s="54"/>
      <c r="N30" s="69"/>
    </row>
    <row r="34" spans="2:19" ht="18" x14ac:dyDescent="0.3">
      <c r="B34" s="82" t="s">
        <v>45</v>
      </c>
      <c r="C34" s="82"/>
      <c r="D34" s="82"/>
      <c r="E34" s="82"/>
      <c r="F34" s="82"/>
    </row>
    <row r="36" spans="2:19" ht="28" customHeight="1" x14ac:dyDescent="0.3">
      <c r="B36" s="20" t="s">
        <v>22</v>
      </c>
      <c r="C36" s="20" t="s">
        <v>9</v>
      </c>
      <c r="E36" s="18" t="s">
        <v>23</v>
      </c>
      <c r="F36" s="19" t="s">
        <v>9</v>
      </c>
      <c r="S36" s="21"/>
    </row>
    <row r="37" spans="2:19" ht="21.65" customHeight="1" x14ac:dyDescent="0.3">
      <c r="B37" s="71" t="s">
        <v>70</v>
      </c>
      <c r="C37" s="17">
        <f>1500+1300+1400</f>
        <v>4200</v>
      </c>
      <c r="E37" s="71" t="s">
        <v>60</v>
      </c>
      <c r="F37" s="17">
        <f>13700+6000+6350</f>
        <v>26050</v>
      </c>
      <c r="S37" s="21"/>
    </row>
    <row r="38" spans="2:19" ht="21.65" customHeight="1" x14ac:dyDescent="0.3">
      <c r="B38" s="71" t="s">
        <v>71</v>
      </c>
      <c r="C38" s="17">
        <f>3200+250</f>
        <v>3450</v>
      </c>
      <c r="E38" s="71" t="s">
        <v>24</v>
      </c>
      <c r="F38" s="17">
        <f>7750+2558</f>
        <v>10308</v>
      </c>
      <c r="S38" s="21"/>
    </row>
    <row r="39" spans="2:19" x14ac:dyDescent="0.3">
      <c r="B39" s="71" t="s">
        <v>19</v>
      </c>
      <c r="C39" s="17">
        <v>1802</v>
      </c>
      <c r="E39" s="71" t="s">
        <v>30</v>
      </c>
      <c r="F39" s="17">
        <f>350+105</f>
        <v>455</v>
      </c>
      <c r="S39" s="21"/>
    </row>
    <row r="40" spans="2:19" x14ac:dyDescent="0.3">
      <c r="B40" s="71" t="s">
        <v>72</v>
      </c>
      <c r="C40" s="17">
        <v>1000</v>
      </c>
      <c r="E40" s="71"/>
      <c r="F40" s="17"/>
      <c r="S40" s="21"/>
    </row>
    <row r="41" spans="2:19" x14ac:dyDescent="0.3">
      <c r="B41" s="71" t="s">
        <v>29</v>
      </c>
      <c r="C41" s="17">
        <f>200+500+200</f>
        <v>900</v>
      </c>
      <c r="S41" s="21"/>
    </row>
    <row r="42" spans="2:19" x14ac:dyDescent="0.3">
      <c r="B42" s="71" t="s">
        <v>73</v>
      </c>
      <c r="C42" s="17">
        <f>473+28</f>
        <v>501</v>
      </c>
      <c r="S42" s="21"/>
    </row>
    <row r="43" spans="2:19" x14ac:dyDescent="0.3">
      <c r="B43" s="71" t="s">
        <v>74</v>
      </c>
      <c r="C43" s="17">
        <v>390</v>
      </c>
    </row>
    <row r="44" spans="2:19" x14ac:dyDescent="0.3">
      <c r="B44" s="71" t="s">
        <v>75</v>
      </c>
      <c r="C44" s="17">
        <v>331</v>
      </c>
    </row>
    <row r="45" spans="2:19" x14ac:dyDescent="0.3">
      <c r="B45" s="71" t="s">
        <v>25</v>
      </c>
      <c r="C45" s="17">
        <f>314+10+3</f>
        <v>327</v>
      </c>
    </row>
    <row r="46" spans="2:19" x14ac:dyDescent="0.3">
      <c r="B46" s="71" t="s">
        <v>76</v>
      </c>
      <c r="C46" s="17">
        <v>320</v>
      </c>
    </row>
    <row r="47" spans="2:19" x14ac:dyDescent="0.3">
      <c r="B47" s="71" t="s">
        <v>77</v>
      </c>
      <c r="C47" s="17">
        <v>205</v>
      </c>
    </row>
    <row r="48" spans="2:19" x14ac:dyDescent="0.3">
      <c r="B48" s="71" t="s">
        <v>78</v>
      </c>
      <c r="C48" s="17">
        <v>140</v>
      </c>
    </row>
    <row r="49" spans="2:7" x14ac:dyDescent="0.3">
      <c r="B49" s="71" t="s">
        <v>103</v>
      </c>
      <c r="C49" s="17">
        <v>100</v>
      </c>
    </row>
    <row r="50" spans="2:7" x14ac:dyDescent="0.3">
      <c r="B50" s="71" t="s">
        <v>79</v>
      </c>
      <c r="C50" s="17">
        <v>80</v>
      </c>
      <c r="F50" s="71"/>
      <c r="G50" s="17"/>
    </row>
    <row r="51" spans="2:7" x14ac:dyDescent="0.3">
      <c r="B51" s="71" t="s">
        <v>26</v>
      </c>
      <c r="C51" s="17">
        <f>12+7+8</f>
        <v>27</v>
      </c>
      <c r="F51" s="71"/>
      <c r="G51" s="17"/>
    </row>
    <row r="52" spans="2:7" x14ac:dyDescent="0.3">
      <c r="B52" s="21" t="s">
        <v>104</v>
      </c>
      <c r="C52" s="17">
        <v>20</v>
      </c>
      <c r="F52" s="71"/>
      <c r="G52" s="17"/>
    </row>
    <row r="53" spans="2:7" x14ac:dyDescent="0.3">
      <c r="B53" s="71" t="s">
        <v>80</v>
      </c>
      <c r="C53" s="17">
        <v>18</v>
      </c>
    </row>
    <row r="54" spans="2:7" x14ac:dyDescent="0.3">
      <c r="B54" s="71" t="s">
        <v>81</v>
      </c>
      <c r="C54" s="17">
        <v>18</v>
      </c>
    </row>
    <row r="55" spans="2:7" x14ac:dyDescent="0.3">
      <c r="B55" s="71" t="s">
        <v>28</v>
      </c>
      <c r="C55" s="17">
        <v>12</v>
      </c>
    </row>
    <row r="56" spans="2:7" x14ac:dyDescent="0.3">
      <c r="B56" s="20"/>
      <c r="C56" s="17"/>
    </row>
    <row r="57" spans="2:7" x14ac:dyDescent="0.3">
      <c r="B57" s="20"/>
      <c r="C57" s="17"/>
    </row>
    <row r="79" spans="19:19" x14ac:dyDescent="0.3">
      <c r="S79" s="21"/>
    </row>
    <row r="80" spans="19:19" x14ac:dyDescent="0.3">
      <c r="S80" s="21"/>
    </row>
  </sheetData>
  <mergeCells count="5">
    <mergeCell ref="B34:F34"/>
    <mergeCell ref="B5:F5"/>
    <mergeCell ref="B13:F13"/>
    <mergeCell ref="B20:E20"/>
    <mergeCell ref="B28:E28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11679-35F4-4F79-98B8-A369E8BF629A}">
  <dimension ref="B2:S23"/>
  <sheetViews>
    <sheetView zoomScale="70" zoomScaleNormal="70" workbookViewId="0">
      <selection activeCell="E17" sqref="E17"/>
    </sheetView>
  </sheetViews>
  <sheetFormatPr baseColWidth="10" defaultColWidth="10.81640625" defaultRowHeight="14" x14ac:dyDescent="0.3"/>
  <cols>
    <col min="1" max="1" width="10.81640625" style="21"/>
    <col min="2" max="2" width="24.26953125" style="21" bestFit="1" customWidth="1"/>
    <col min="3" max="3" width="22.54296875" style="21" bestFit="1" customWidth="1"/>
    <col min="4" max="5" width="17" style="21" customWidth="1"/>
    <col min="6" max="6" width="32.453125" style="21" customWidth="1"/>
    <col min="7" max="7" width="24.7265625" style="21" customWidth="1"/>
    <col min="8" max="10" width="10.81640625" style="21"/>
    <col min="11" max="11" width="11.453125" style="21" bestFit="1" customWidth="1"/>
    <col min="12" max="12" width="18.453125" style="21" customWidth="1"/>
    <col min="13" max="13" width="15.54296875" style="21" customWidth="1"/>
    <col min="14" max="14" width="15.453125" style="21" bestFit="1" customWidth="1"/>
    <col min="15" max="15" width="16.1796875" style="21" customWidth="1"/>
    <col min="16" max="16" width="31.1796875" style="21" customWidth="1"/>
    <col min="17" max="17" width="10.81640625" style="21"/>
    <col min="18" max="18" width="32.453125" style="21" bestFit="1" customWidth="1"/>
    <col min="19" max="19" width="13.54296875" style="53" customWidth="1"/>
    <col min="20" max="20" width="10.81640625" style="21"/>
    <col min="21" max="21" width="24.54296875" style="21" bestFit="1" customWidth="1"/>
    <col min="22" max="22" width="19.81640625" style="21" bestFit="1" customWidth="1"/>
    <col min="23" max="23" width="24.54296875" style="21" bestFit="1" customWidth="1"/>
    <col min="24" max="24" width="14.453125" style="21" customWidth="1"/>
    <col min="25" max="16384" width="10.81640625" style="21"/>
  </cols>
  <sheetData>
    <row r="2" spans="2:19" ht="16.5" x14ac:dyDescent="0.3">
      <c r="B2" s="42"/>
      <c r="F2" s="23"/>
      <c r="H2" s="24"/>
      <c r="S2" s="21"/>
    </row>
    <row r="3" spans="2:19" ht="16.5" x14ac:dyDescent="0.3">
      <c r="B3" s="42"/>
      <c r="F3" s="23"/>
      <c r="H3" s="24"/>
      <c r="S3" s="21"/>
    </row>
    <row r="4" spans="2:19" ht="16" customHeight="1" x14ac:dyDescent="0.3">
      <c r="C4" s="24"/>
      <c r="E4" s="24"/>
      <c r="H4" s="68"/>
      <c r="S4" s="21"/>
    </row>
    <row r="5" spans="2:19" ht="18" x14ac:dyDescent="0.3">
      <c r="B5" s="82" t="s">
        <v>68</v>
      </c>
      <c r="C5" s="82"/>
      <c r="D5" s="82"/>
      <c r="E5" s="82"/>
      <c r="F5" s="78"/>
      <c r="H5" s="53"/>
      <c r="S5" s="21"/>
    </row>
    <row r="6" spans="2:19" ht="31" x14ac:dyDescent="0.3">
      <c r="B6" s="22" t="s">
        <v>16</v>
      </c>
      <c r="C6" s="22" t="s">
        <v>21</v>
      </c>
      <c r="D6" s="22" t="s">
        <v>15</v>
      </c>
      <c r="E6" s="22" t="s">
        <v>14</v>
      </c>
      <c r="F6" s="22"/>
      <c r="S6" s="21"/>
    </row>
    <row r="7" spans="2:19" ht="16.5" x14ac:dyDescent="0.35">
      <c r="B7" s="42" t="s">
        <v>61</v>
      </c>
      <c r="C7" s="70">
        <v>8440</v>
      </c>
      <c r="D7" s="89">
        <f>+C7-E7</f>
        <v>3376.3999999999996</v>
      </c>
      <c r="E7" s="89">
        <v>5063.6000000000004</v>
      </c>
      <c r="F7" s="70"/>
      <c r="S7" s="21"/>
    </row>
    <row r="8" spans="2:19" ht="16.5" x14ac:dyDescent="0.35">
      <c r="B8" s="42" t="s">
        <v>62</v>
      </c>
      <c r="C8" s="70">
        <v>8440</v>
      </c>
      <c r="D8" s="89">
        <f t="shared" ref="D8:D10" si="0">+C8-E8</f>
        <v>3481.1000000000004</v>
      </c>
      <c r="E8" s="89">
        <v>4958.8999999999996</v>
      </c>
      <c r="F8" s="70"/>
      <c r="S8" s="21"/>
    </row>
    <row r="9" spans="2:19" ht="16.5" x14ac:dyDescent="0.35">
      <c r="B9" s="42" t="s">
        <v>63</v>
      </c>
      <c r="C9" s="70">
        <v>8440</v>
      </c>
      <c r="D9" s="89">
        <f t="shared" si="0"/>
        <v>3130.2</v>
      </c>
      <c r="E9" s="89">
        <v>5309.8</v>
      </c>
      <c r="F9" s="70"/>
      <c r="S9" s="21"/>
    </row>
    <row r="10" spans="2:19" ht="16.5" x14ac:dyDescent="0.35">
      <c r="B10" s="42" t="s">
        <v>64</v>
      </c>
      <c r="C10" s="70">
        <v>8440</v>
      </c>
      <c r="D10" s="89">
        <f t="shared" si="0"/>
        <v>3146.7</v>
      </c>
      <c r="E10" s="89">
        <v>5293.3</v>
      </c>
      <c r="F10" s="70"/>
      <c r="S10" s="21"/>
    </row>
    <row r="11" spans="2:19" x14ac:dyDescent="0.35">
      <c r="B11" s="42"/>
      <c r="C11" s="70"/>
      <c r="D11" s="70"/>
      <c r="E11" s="70"/>
      <c r="F11" s="70"/>
      <c r="S11" s="21"/>
    </row>
    <row r="12" spans="2:19" ht="16.5" x14ac:dyDescent="0.35">
      <c r="D12" s="70"/>
      <c r="E12" s="70"/>
      <c r="M12" s="54"/>
      <c r="N12" s="69"/>
    </row>
    <row r="13" spans="2:19" ht="18" x14ac:dyDescent="0.3">
      <c r="B13" s="82" t="s">
        <v>69</v>
      </c>
      <c r="C13" s="82"/>
      <c r="D13" s="82"/>
      <c r="E13" s="82"/>
      <c r="M13" s="54"/>
      <c r="N13" s="69"/>
    </row>
    <row r="14" spans="2:19" ht="31" x14ac:dyDescent="0.3">
      <c r="B14" s="22" t="s">
        <v>16</v>
      </c>
      <c r="C14" s="22" t="s">
        <v>21</v>
      </c>
      <c r="D14" s="22" t="s">
        <v>15</v>
      </c>
      <c r="E14" s="22" t="s">
        <v>14</v>
      </c>
      <c r="M14" s="54"/>
      <c r="N14" s="69"/>
    </row>
    <row r="15" spans="2:19" ht="16.5" x14ac:dyDescent="0.35">
      <c r="B15" s="42" t="s">
        <v>65</v>
      </c>
      <c r="C15" s="70">
        <v>201000</v>
      </c>
      <c r="D15" s="89">
        <f>+C15-E15</f>
        <v>112537</v>
      </c>
      <c r="E15" s="89">
        <v>88463</v>
      </c>
      <c r="M15" s="54"/>
      <c r="N15" s="69"/>
    </row>
    <row r="22" spans="19:19" x14ac:dyDescent="0.3">
      <c r="S22" s="21"/>
    </row>
    <row r="23" spans="19:19" x14ac:dyDescent="0.3">
      <c r="S23" s="21"/>
    </row>
  </sheetData>
  <mergeCells count="2">
    <mergeCell ref="B5:E5"/>
    <mergeCell ref="B13:E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80284-707E-4CE2-B3B5-14FBF1681E21}">
  <sheetPr>
    <pageSetUpPr fitToPage="1"/>
  </sheetPr>
  <dimension ref="E2:K12"/>
  <sheetViews>
    <sheetView topLeftCell="D1" zoomScale="85" zoomScaleNormal="85" workbookViewId="0">
      <selection activeCell="G14" sqref="G14"/>
    </sheetView>
  </sheetViews>
  <sheetFormatPr baseColWidth="10" defaultColWidth="10.81640625" defaultRowHeight="14" x14ac:dyDescent="0.3"/>
  <cols>
    <col min="1" max="1" width="10.81640625" style="21"/>
    <col min="2" max="2" width="12.7265625" style="21" bestFit="1" customWidth="1"/>
    <col min="3" max="3" width="18.54296875" style="21" bestFit="1" customWidth="1"/>
    <col min="4" max="4" width="10.453125" style="21" customWidth="1"/>
    <col min="5" max="5" width="14.26953125" style="21" customWidth="1"/>
    <col min="6" max="6" width="22.453125" style="21" bestFit="1" customWidth="1"/>
    <col min="7" max="7" width="18.7265625" style="21" bestFit="1" customWidth="1"/>
    <col min="8" max="8" width="9.81640625" style="21" bestFit="1" customWidth="1"/>
    <col min="9" max="9" width="23" style="21" bestFit="1" customWidth="1"/>
    <col min="10" max="10" width="10.81640625" style="21"/>
    <col min="11" max="11" width="10.81640625" style="53"/>
    <col min="12" max="16384" width="10.81640625" style="21"/>
  </cols>
  <sheetData>
    <row r="2" spans="5:10" ht="15" customHeight="1" x14ac:dyDescent="0.3"/>
    <row r="3" spans="5:10" ht="15.5" x14ac:dyDescent="0.3">
      <c r="E3" s="84" t="s">
        <v>46</v>
      </c>
      <c r="F3" s="84"/>
    </row>
    <row r="4" spans="5:10" ht="15.5" x14ac:dyDescent="0.3">
      <c r="E4" s="25" t="s">
        <v>16</v>
      </c>
      <c r="F4" s="26" t="s">
        <v>27</v>
      </c>
    </row>
    <row r="5" spans="5:10" ht="15.5" x14ac:dyDescent="0.3">
      <c r="E5" s="75" t="s">
        <v>61</v>
      </c>
      <c r="F5" s="76">
        <v>522.29999999999995</v>
      </c>
    </row>
    <row r="6" spans="5:10" ht="15.5" x14ac:dyDescent="0.3">
      <c r="E6" s="75" t="s">
        <v>62</v>
      </c>
      <c r="F6" s="76">
        <v>816.5</v>
      </c>
    </row>
    <row r="7" spans="5:10" ht="15.5" x14ac:dyDescent="0.3">
      <c r="E7" s="75" t="s">
        <v>63</v>
      </c>
      <c r="F7" s="76">
        <v>383.7</v>
      </c>
    </row>
    <row r="8" spans="5:10" ht="15.5" x14ac:dyDescent="0.3">
      <c r="E8" s="75" t="s">
        <v>64</v>
      </c>
      <c r="F8" s="76">
        <v>674.8</v>
      </c>
    </row>
    <row r="9" spans="5:10" ht="15.5" x14ac:dyDescent="0.3">
      <c r="I9" s="75"/>
      <c r="J9" s="76"/>
    </row>
    <row r="10" spans="5:10" ht="15.5" x14ac:dyDescent="0.3">
      <c r="E10" s="84" t="s">
        <v>82</v>
      </c>
      <c r="F10" s="84"/>
      <c r="I10" s="75"/>
      <c r="J10" s="76"/>
    </row>
    <row r="11" spans="5:10" ht="15.5" x14ac:dyDescent="0.3">
      <c r="E11" s="25" t="s">
        <v>16</v>
      </c>
      <c r="F11" s="26" t="s">
        <v>27</v>
      </c>
    </row>
    <row r="12" spans="5:10" ht="15.5" x14ac:dyDescent="0.3">
      <c r="E12" s="75" t="s">
        <v>65</v>
      </c>
      <c r="F12" s="90">
        <v>41959</v>
      </c>
    </row>
  </sheetData>
  <mergeCells count="2">
    <mergeCell ref="E3:F3"/>
    <mergeCell ref="E10:F10"/>
  </mergeCells>
  <pageMargins left="0.7" right="0.49" top="2.14" bottom="2.85" header="1.94" footer="0.5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G26"/>
  <sheetViews>
    <sheetView topLeftCell="A6" zoomScaleNormal="100" workbookViewId="0">
      <selection activeCell="F13" sqref="F13"/>
    </sheetView>
  </sheetViews>
  <sheetFormatPr baseColWidth="10" defaultColWidth="11.453125" defaultRowHeight="14" x14ac:dyDescent="0.3"/>
  <cols>
    <col min="1" max="1" width="11.453125" style="21"/>
    <col min="2" max="2" width="20.1796875" style="21" customWidth="1"/>
    <col min="3" max="3" width="14.1796875" style="21" customWidth="1"/>
    <col min="4" max="4" width="14.26953125" style="21" customWidth="1"/>
    <col min="5" max="5" width="18" style="21" bestFit="1" customWidth="1"/>
    <col min="6" max="6" width="9.1796875" style="21" bestFit="1" customWidth="1"/>
    <col min="7" max="7" width="9.453125" style="21" bestFit="1" customWidth="1"/>
    <col min="8" max="16384" width="11.453125" style="21"/>
  </cols>
  <sheetData>
    <row r="4" spans="2:4" ht="15.5" x14ac:dyDescent="0.35">
      <c r="B4" s="85" t="s">
        <v>47</v>
      </c>
      <c r="C4" s="85"/>
    </row>
    <row r="5" spans="2:4" ht="15.5" x14ac:dyDescent="0.35">
      <c r="B5" s="27" t="s">
        <v>8</v>
      </c>
      <c r="C5" s="27" t="s">
        <v>9</v>
      </c>
    </row>
    <row r="6" spans="2:4" ht="15.5" x14ac:dyDescent="0.35">
      <c r="B6" s="28" t="s">
        <v>10</v>
      </c>
      <c r="C6" s="27">
        <v>263</v>
      </c>
    </row>
    <row r="7" spans="2:4" ht="15.5" x14ac:dyDescent="0.35">
      <c r="B7" s="28" t="s">
        <v>11</v>
      </c>
      <c r="C7" s="27">
        <v>3</v>
      </c>
    </row>
    <row r="8" spans="2:4" ht="28.5" x14ac:dyDescent="0.35">
      <c r="B8" s="80" t="s">
        <v>83</v>
      </c>
      <c r="C8" s="27">
        <v>2</v>
      </c>
    </row>
    <row r="10" spans="2:4" ht="15.5" x14ac:dyDescent="0.35">
      <c r="B10" s="85" t="s">
        <v>48</v>
      </c>
      <c r="C10" s="85"/>
      <c r="D10" s="85"/>
    </row>
    <row r="11" spans="2:4" ht="15.5" x14ac:dyDescent="0.35">
      <c r="B11" s="27" t="s">
        <v>7</v>
      </c>
      <c r="C11" s="27" t="s">
        <v>49</v>
      </c>
      <c r="D11" s="27" t="s">
        <v>50</v>
      </c>
    </row>
    <row r="12" spans="2:4" x14ac:dyDescent="0.3">
      <c r="B12" s="21" t="s">
        <v>84</v>
      </c>
      <c r="C12" s="43">
        <v>4</v>
      </c>
      <c r="D12" s="43">
        <v>4</v>
      </c>
    </row>
    <row r="13" spans="2:4" x14ac:dyDescent="0.3">
      <c r="B13" s="21" t="s">
        <v>85</v>
      </c>
      <c r="C13" s="43">
        <v>0</v>
      </c>
      <c r="D13" s="43">
        <v>4</v>
      </c>
    </row>
    <row r="14" spans="2:4" x14ac:dyDescent="0.3">
      <c r="B14" s="21" t="s">
        <v>86</v>
      </c>
      <c r="C14" s="43">
        <v>6</v>
      </c>
      <c r="D14" s="43">
        <v>7</v>
      </c>
    </row>
    <row r="15" spans="2:4" x14ac:dyDescent="0.3">
      <c r="B15" s="44"/>
      <c r="C15" s="45"/>
      <c r="D15" s="45"/>
    </row>
    <row r="19" spans="2:7" x14ac:dyDescent="0.3">
      <c r="G19" s="46"/>
    </row>
    <row r="20" spans="2:7" x14ac:dyDescent="0.3">
      <c r="G20" s="46"/>
    </row>
    <row r="21" spans="2:7" x14ac:dyDescent="0.3">
      <c r="G21" s="46"/>
    </row>
    <row r="22" spans="2:7" x14ac:dyDescent="0.3">
      <c r="G22" s="46"/>
    </row>
    <row r="26" spans="2:7" x14ac:dyDescent="0.3">
      <c r="B26" s="47"/>
    </row>
  </sheetData>
  <mergeCells count="2">
    <mergeCell ref="B4:C4"/>
    <mergeCell ref="B10:D10"/>
  </mergeCell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24637-F486-4BB6-AB0B-C23E4E884856}">
  <dimension ref="A6:AI64"/>
  <sheetViews>
    <sheetView topLeftCell="A15" zoomScale="90" zoomScaleNormal="90" workbookViewId="0">
      <selection activeCell="B19" sqref="B19"/>
    </sheetView>
  </sheetViews>
  <sheetFormatPr baseColWidth="10" defaultColWidth="9.1796875" defaultRowHeight="14" x14ac:dyDescent="0.3"/>
  <cols>
    <col min="1" max="1" width="46.54296875" style="21" bestFit="1" customWidth="1"/>
    <col min="2" max="2" width="17.26953125" style="21" customWidth="1"/>
    <col min="3" max="3" width="16.81640625" style="21" customWidth="1"/>
    <col min="4" max="4" width="12.54296875" style="21" bestFit="1" customWidth="1"/>
    <col min="5" max="6" width="9.1796875" style="21"/>
    <col min="7" max="7" width="48.7265625" style="21" bestFit="1" customWidth="1"/>
    <col min="8" max="9" width="13.81640625" style="21" bestFit="1" customWidth="1"/>
    <col min="10" max="10" width="19.26953125" style="21" bestFit="1" customWidth="1"/>
    <col min="11" max="12" width="13.81640625" style="21" bestFit="1" customWidth="1"/>
    <col min="13" max="13" width="12.1796875" style="21" bestFit="1" customWidth="1"/>
    <col min="14" max="14" width="16.54296875" style="21" bestFit="1" customWidth="1"/>
    <col min="15" max="15" width="12.7265625" style="21" bestFit="1" customWidth="1"/>
    <col min="16" max="16" width="22" style="48" customWidth="1"/>
    <col min="17" max="17" width="29.453125" style="48" bestFit="1" customWidth="1"/>
    <col min="18" max="18" width="9" style="48" bestFit="1" customWidth="1"/>
    <col min="19" max="19" width="17.1796875" style="48" customWidth="1"/>
    <col min="20" max="20" width="9.1796875" style="48"/>
    <col min="21" max="21" width="29.453125" style="21" bestFit="1" customWidth="1"/>
    <col min="22" max="22" width="9" style="21" bestFit="1" customWidth="1"/>
    <col min="23" max="23" width="16.81640625" style="21" customWidth="1"/>
    <col min="24" max="24" width="9.1796875" style="21"/>
    <col min="25" max="25" width="29.453125" style="21" bestFit="1" customWidth="1"/>
    <col min="26" max="26" width="9" style="21" bestFit="1" customWidth="1"/>
    <col min="27" max="27" width="18.26953125" style="21" customWidth="1"/>
    <col min="28" max="28" width="9.1796875" style="21" customWidth="1"/>
    <col min="29" max="31" width="9.1796875" style="21"/>
    <col min="32" max="32" width="29.453125" style="21" bestFit="1" customWidth="1"/>
    <col min="33" max="33" width="11.1796875" style="21" bestFit="1" customWidth="1"/>
    <col min="34" max="34" width="10.1796875" style="21" bestFit="1" customWidth="1"/>
    <col min="35" max="35" width="14.54296875" style="21" bestFit="1" customWidth="1"/>
    <col min="36" max="16384" width="9.1796875" style="21"/>
  </cols>
  <sheetData>
    <row r="6" spans="1:3" ht="15" customHeight="1" x14ac:dyDescent="0.35">
      <c r="A6" s="85" t="s">
        <v>51</v>
      </c>
      <c r="B6" s="85"/>
    </row>
    <row r="7" spans="1:3" x14ac:dyDescent="0.3">
      <c r="A7" s="43" t="s">
        <v>16</v>
      </c>
      <c r="B7" s="43" t="s">
        <v>52</v>
      </c>
      <c r="C7" s="49"/>
    </row>
    <row r="8" spans="1:3" x14ac:dyDescent="0.3">
      <c r="A8" s="49" t="s">
        <v>43</v>
      </c>
      <c r="B8" s="68">
        <v>3313231.5</v>
      </c>
      <c r="C8" s="49"/>
    </row>
    <row r="9" spans="1:3" x14ac:dyDescent="0.3">
      <c r="A9" s="49" t="s">
        <v>44</v>
      </c>
      <c r="B9" s="68">
        <v>6159375</v>
      </c>
      <c r="C9" s="50"/>
    </row>
    <row r="10" spans="1:3" x14ac:dyDescent="0.3">
      <c r="A10" s="49"/>
      <c r="B10" s="51"/>
      <c r="C10" s="49"/>
    </row>
    <row r="15" spans="1:3" ht="42" x14ac:dyDescent="0.3">
      <c r="A15" s="16" t="s">
        <v>53</v>
      </c>
      <c r="B15" s="52" t="s">
        <v>88</v>
      </c>
      <c r="C15" s="52" t="s">
        <v>54</v>
      </c>
    </row>
    <row r="16" spans="1:3" x14ac:dyDescent="0.3">
      <c r="A16" s="72" t="s">
        <v>41</v>
      </c>
      <c r="B16" s="43">
        <v>1752.3</v>
      </c>
      <c r="C16" s="81">
        <v>1957623</v>
      </c>
    </row>
    <row r="17" spans="1:35" x14ac:dyDescent="0.3">
      <c r="A17" s="72" t="s">
        <v>42</v>
      </c>
      <c r="B17" s="43">
        <v>407.6</v>
      </c>
      <c r="C17" s="81">
        <v>457008.5</v>
      </c>
    </row>
    <row r="18" spans="1:35" ht="15" thickBot="1" x14ac:dyDescent="0.4">
      <c r="A18" s="72" t="s">
        <v>87</v>
      </c>
      <c r="B18" s="43">
        <v>46</v>
      </c>
      <c r="C18" s="81">
        <v>898600</v>
      </c>
      <c r="G18" s="74"/>
      <c r="H18" s="73"/>
    </row>
    <row r="19" spans="1:35" ht="28" customHeight="1" thickBot="1" x14ac:dyDescent="0.4">
      <c r="B19" s="53"/>
      <c r="C19" s="47"/>
      <c r="G19" s="74"/>
      <c r="H19" s="73"/>
      <c r="Q19" s="7" t="s">
        <v>38</v>
      </c>
      <c r="R19" s="4" t="s">
        <v>6</v>
      </c>
      <c r="S19" s="5" t="s">
        <v>39</v>
      </c>
      <c r="U19" s="7" t="s">
        <v>38</v>
      </c>
      <c r="V19" s="4" t="s">
        <v>6</v>
      </c>
      <c r="W19" s="5" t="s">
        <v>39</v>
      </c>
      <c r="Y19" s="7" t="s">
        <v>38</v>
      </c>
      <c r="Z19" s="4" t="s">
        <v>6</v>
      </c>
      <c r="AA19" s="5" t="s">
        <v>39</v>
      </c>
      <c r="AF19" s="13" t="s">
        <v>38</v>
      </c>
      <c r="AG19" s="14" t="s">
        <v>6</v>
      </c>
      <c r="AH19" s="14" t="s">
        <v>11</v>
      </c>
      <c r="AI19" s="15" t="s">
        <v>39</v>
      </c>
    </row>
    <row r="20" spans="1:35" x14ac:dyDescent="0.3">
      <c r="B20" s="53"/>
      <c r="J20" s="86"/>
      <c r="K20" s="86"/>
      <c r="L20" s="86"/>
      <c r="Q20" s="8" t="s">
        <v>40</v>
      </c>
      <c r="R20" s="6">
        <v>10</v>
      </c>
      <c r="S20" s="7">
        <v>5000000</v>
      </c>
      <c r="U20" s="8" t="s">
        <v>40</v>
      </c>
      <c r="V20" s="6"/>
      <c r="W20" s="7"/>
      <c r="Y20" s="9" t="s">
        <v>40</v>
      </c>
      <c r="Z20" s="6"/>
      <c r="AA20" s="7"/>
      <c r="AF20" s="12" t="s">
        <v>40</v>
      </c>
      <c r="AG20" s="55">
        <f>+R20</f>
        <v>10</v>
      </c>
      <c r="AH20" s="56">
        <f>+AG20/10</f>
        <v>1</v>
      </c>
      <c r="AI20" s="57">
        <f>+S20</f>
        <v>5000000</v>
      </c>
    </row>
    <row r="21" spans="1:35" x14ac:dyDescent="0.3">
      <c r="K21" s="48"/>
      <c r="O21" s="48"/>
      <c r="P21" s="53"/>
      <c r="Q21" s="8" t="s">
        <v>41</v>
      </c>
      <c r="R21" s="6">
        <v>11644</v>
      </c>
      <c r="S21" s="7">
        <v>2782370</v>
      </c>
      <c r="U21" s="8" t="s">
        <v>41</v>
      </c>
      <c r="V21" s="6">
        <v>3353</v>
      </c>
      <c r="W21" s="7">
        <v>728321</v>
      </c>
      <c r="Y21" s="9" t="s">
        <v>41</v>
      </c>
      <c r="Z21" s="6">
        <v>3650</v>
      </c>
      <c r="AA21" s="7">
        <v>990573</v>
      </c>
      <c r="AF21" s="10" t="s">
        <v>41</v>
      </c>
      <c r="AG21" s="58">
        <f>+R21+V21+Z21</f>
        <v>18647</v>
      </c>
      <c r="AH21" s="58">
        <f>+AG21/10</f>
        <v>1864.7</v>
      </c>
      <c r="AI21" s="59">
        <f>+S21+W21+AA21</f>
        <v>4501264</v>
      </c>
    </row>
    <row r="22" spans="1:35" x14ac:dyDescent="0.3">
      <c r="K22" s="48"/>
      <c r="O22" s="48"/>
      <c r="P22" s="53"/>
      <c r="Q22" s="8" t="s">
        <v>42</v>
      </c>
      <c r="R22" s="6">
        <v>388</v>
      </c>
      <c r="S22" s="7">
        <v>94302</v>
      </c>
      <c r="U22" s="8" t="s">
        <v>42</v>
      </c>
      <c r="V22" s="6">
        <v>2125</v>
      </c>
      <c r="W22" s="7">
        <v>887878</v>
      </c>
      <c r="Y22" s="9" t="s">
        <v>42</v>
      </c>
      <c r="Z22" s="6">
        <v>7791</v>
      </c>
      <c r="AA22" s="7">
        <v>1633935</v>
      </c>
      <c r="AF22" s="10" t="s">
        <v>42</v>
      </c>
      <c r="AG22" s="58">
        <f>+R22+V22+Z22</f>
        <v>10304</v>
      </c>
      <c r="AH22" s="58">
        <f>+AG22/10</f>
        <v>1030.4000000000001</v>
      </c>
      <c r="AI22" s="59">
        <f>+S22+W22+AA22</f>
        <v>2616115</v>
      </c>
    </row>
    <row r="23" spans="1:35" ht="14.5" thickBot="1" x14ac:dyDescent="0.35">
      <c r="K23" s="48"/>
      <c r="O23" s="48"/>
      <c r="P23" s="53"/>
      <c r="Q23" s="7" t="s">
        <v>17</v>
      </c>
      <c r="R23" s="6">
        <f>SUM(R20:R22)</f>
        <v>12042</v>
      </c>
      <c r="S23" s="7">
        <f>SUM(S20:S22)</f>
        <v>7876672</v>
      </c>
      <c r="U23" s="7" t="s">
        <v>17</v>
      </c>
      <c r="V23" s="6">
        <f>SUM(V21:V22)</f>
        <v>5478</v>
      </c>
      <c r="W23" s="7">
        <f>SUM(W21:W22)</f>
        <v>1616199</v>
      </c>
      <c r="Y23" s="7" t="s">
        <v>17</v>
      </c>
      <c r="Z23" s="6">
        <f>SUM(Z21:Z22)</f>
        <v>11441</v>
      </c>
      <c r="AA23" s="7">
        <f>SUM(AA21:AA22)</f>
        <v>2624508</v>
      </c>
      <c r="AF23" s="11" t="s">
        <v>17</v>
      </c>
      <c r="AG23" s="60">
        <f>SUM(AG20:AG22)</f>
        <v>28961</v>
      </c>
      <c r="AH23" s="60">
        <f>SUM(AH20:AH22)</f>
        <v>2896.1000000000004</v>
      </c>
      <c r="AI23" s="61">
        <f>SUM(AI20:AI22)</f>
        <v>12117379</v>
      </c>
    </row>
    <row r="24" spans="1:35" x14ac:dyDescent="0.3">
      <c r="I24" s="48"/>
      <c r="O24" s="48"/>
      <c r="P24" s="21"/>
      <c r="Q24" s="21"/>
      <c r="R24" s="21"/>
      <c r="S24" s="21"/>
    </row>
    <row r="25" spans="1:35" x14ac:dyDescent="0.3">
      <c r="O25" s="48"/>
      <c r="P25" s="21"/>
      <c r="Q25" s="21"/>
      <c r="R25" s="21"/>
      <c r="S25" s="21"/>
    </row>
    <row r="26" spans="1:35" x14ac:dyDescent="0.3">
      <c r="O26" s="48"/>
      <c r="P26" s="21"/>
      <c r="Q26" s="21"/>
      <c r="R26" s="21"/>
      <c r="S26" s="21"/>
      <c r="AI26" s="62"/>
    </row>
    <row r="27" spans="1:35" x14ac:dyDescent="0.3">
      <c r="O27" s="48"/>
      <c r="P27" s="21"/>
      <c r="Q27" s="21"/>
      <c r="R27" s="21"/>
      <c r="S27" s="21"/>
    </row>
    <row r="28" spans="1:35" x14ac:dyDescent="0.3">
      <c r="O28" s="48"/>
      <c r="P28" s="21"/>
      <c r="Q28" s="21"/>
      <c r="R28" s="21"/>
      <c r="S28" s="21"/>
    </row>
    <row r="29" spans="1:35" x14ac:dyDescent="0.3">
      <c r="O29" s="48"/>
      <c r="P29" s="21"/>
      <c r="Q29" s="21"/>
      <c r="R29" s="21"/>
      <c r="S29" s="21"/>
    </row>
    <row r="30" spans="1:35" x14ac:dyDescent="0.3">
      <c r="O30" s="48"/>
      <c r="P30" s="21"/>
      <c r="Q30" s="21"/>
      <c r="R30" s="21"/>
      <c r="S30" s="21"/>
    </row>
    <row r="31" spans="1:35" x14ac:dyDescent="0.3">
      <c r="O31" s="48"/>
      <c r="P31" s="21"/>
      <c r="Q31" s="21"/>
      <c r="R31" s="21"/>
      <c r="S31" s="21"/>
    </row>
    <row r="32" spans="1:35" x14ac:dyDescent="0.3">
      <c r="O32" s="48"/>
      <c r="P32" s="21"/>
      <c r="Q32" s="21"/>
      <c r="R32" s="21"/>
      <c r="S32" s="21"/>
    </row>
    <row r="33" spans="15:19" x14ac:dyDescent="0.3">
      <c r="O33" s="48"/>
      <c r="P33" s="21"/>
      <c r="Q33" s="21"/>
      <c r="R33" s="21"/>
      <c r="S33" s="21"/>
    </row>
    <row r="34" spans="15:19" x14ac:dyDescent="0.3">
      <c r="O34" s="48"/>
      <c r="P34" s="21"/>
      <c r="Q34" s="21"/>
      <c r="R34" s="21"/>
      <c r="S34" s="21"/>
    </row>
    <row r="35" spans="15:19" x14ac:dyDescent="0.3">
      <c r="O35" s="48"/>
      <c r="P35" s="21"/>
      <c r="Q35" s="21"/>
      <c r="R35" s="21"/>
      <c r="S35" s="21"/>
    </row>
    <row r="36" spans="15:19" x14ac:dyDescent="0.3">
      <c r="O36" s="48"/>
      <c r="P36" s="21"/>
      <c r="Q36" s="21"/>
      <c r="R36" s="21"/>
      <c r="S36" s="21"/>
    </row>
    <row r="37" spans="15:19" x14ac:dyDescent="0.3">
      <c r="O37" s="48"/>
      <c r="P37" s="21"/>
      <c r="Q37" s="21"/>
      <c r="R37" s="21"/>
      <c r="S37" s="21"/>
    </row>
    <row r="38" spans="15:19" x14ac:dyDescent="0.3">
      <c r="O38" s="48"/>
    </row>
    <row r="39" spans="15:19" x14ac:dyDescent="0.3">
      <c r="O39" s="48"/>
    </row>
    <row r="40" spans="15:19" x14ac:dyDescent="0.3">
      <c r="O40" s="48"/>
    </row>
    <row r="41" spans="15:19" x14ac:dyDescent="0.3">
      <c r="O41" s="48"/>
    </row>
    <row r="42" spans="15:19" x14ac:dyDescent="0.3">
      <c r="O42" s="48"/>
    </row>
    <row r="43" spans="15:19" x14ac:dyDescent="0.3">
      <c r="O43" s="48"/>
    </row>
    <row r="44" spans="15:19" x14ac:dyDescent="0.3">
      <c r="O44" s="48"/>
    </row>
    <row r="45" spans="15:19" x14ac:dyDescent="0.3">
      <c r="O45" s="48"/>
    </row>
    <row r="46" spans="15:19" x14ac:dyDescent="0.3">
      <c r="O46" s="48"/>
    </row>
    <row r="47" spans="15:19" x14ac:dyDescent="0.3">
      <c r="O47" s="48"/>
    </row>
    <row r="52" spans="1:8" ht="15" x14ac:dyDescent="0.3">
      <c r="A52" s="63"/>
      <c r="B52" s="63"/>
      <c r="G52" s="53"/>
    </row>
    <row r="53" spans="1:8" x14ac:dyDescent="0.3">
      <c r="G53" s="53"/>
    </row>
    <row r="54" spans="1:8" x14ac:dyDescent="0.3">
      <c r="G54" s="53"/>
    </row>
    <row r="55" spans="1:8" x14ac:dyDescent="0.3">
      <c r="F55" s="21" t="s">
        <v>31</v>
      </c>
      <c r="G55" s="53">
        <f>270000+2086132</f>
        <v>2356132</v>
      </c>
    </row>
    <row r="56" spans="1:8" x14ac:dyDescent="0.3">
      <c r="F56" s="21" t="s">
        <v>32</v>
      </c>
      <c r="G56" s="53">
        <v>937457</v>
      </c>
      <c r="H56" s="64"/>
    </row>
    <row r="57" spans="1:8" x14ac:dyDescent="0.3">
      <c r="F57" s="21" t="s">
        <v>33</v>
      </c>
      <c r="G57" s="53">
        <v>3068379</v>
      </c>
    </row>
    <row r="58" spans="1:8" x14ac:dyDescent="0.3">
      <c r="F58" s="21" t="s">
        <v>34</v>
      </c>
      <c r="G58" s="53">
        <f>5000000+2876672</f>
        <v>7876672</v>
      </c>
    </row>
    <row r="59" spans="1:8" x14ac:dyDescent="0.3">
      <c r="F59" s="21" t="s">
        <v>35</v>
      </c>
      <c r="G59" s="53">
        <v>1616199</v>
      </c>
    </row>
    <row r="60" spans="1:8" x14ac:dyDescent="0.3">
      <c r="F60" s="21" t="s">
        <v>36</v>
      </c>
      <c r="G60" s="53">
        <v>2624508</v>
      </c>
    </row>
    <row r="61" spans="1:8" x14ac:dyDescent="0.3">
      <c r="G61" s="65">
        <f>SUM(G55:G60)</f>
        <v>18479347</v>
      </c>
    </row>
    <row r="62" spans="1:8" x14ac:dyDescent="0.3">
      <c r="G62" s="53"/>
    </row>
    <row r="63" spans="1:8" x14ac:dyDescent="0.3">
      <c r="G63" s="53"/>
    </row>
    <row r="64" spans="1:8" x14ac:dyDescent="0.3">
      <c r="G64" s="53"/>
    </row>
  </sheetData>
  <mergeCells count="2">
    <mergeCell ref="A6:B6"/>
    <mergeCell ref="J20:L2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D5FB0-7F30-41CB-8495-9593322432E9}">
  <dimension ref="B4:F30"/>
  <sheetViews>
    <sheetView topLeftCell="A12" zoomScale="70" zoomScaleNormal="70" workbookViewId="0">
      <selection activeCell="C7" sqref="C7:E8"/>
    </sheetView>
  </sheetViews>
  <sheetFormatPr baseColWidth="10" defaultColWidth="11.453125" defaultRowHeight="14.5" x14ac:dyDescent="0.35"/>
  <cols>
    <col min="2" max="2" width="26.26953125" bestFit="1" customWidth="1"/>
    <col min="3" max="3" width="12.26953125" customWidth="1"/>
    <col min="4" max="4" width="13.7265625" bestFit="1" customWidth="1"/>
    <col min="5" max="5" width="14.08984375" bestFit="1" customWidth="1"/>
    <col min="9" max="9" width="20.7265625" customWidth="1"/>
    <col min="13" max="13" width="17.54296875" bestFit="1" customWidth="1"/>
    <col min="14" max="14" width="16.453125" customWidth="1"/>
  </cols>
  <sheetData>
    <row r="4" spans="2:6" ht="15.5" x14ac:dyDescent="0.35">
      <c r="B4" s="85" t="s">
        <v>55</v>
      </c>
      <c r="C4" s="85"/>
      <c r="D4" s="85"/>
      <c r="E4" s="85"/>
      <c r="F4" s="28"/>
    </row>
    <row r="5" spans="2:6" ht="15.5" x14ac:dyDescent="0.35">
      <c r="B5" s="28"/>
      <c r="C5" s="85" t="s">
        <v>7</v>
      </c>
      <c r="D5" s="85"/>
      <c r="E5" s="85"/>
      <c r="F5" s="28"/>
    </row>
    <row r="6" spans="2:6" ht="15.5" x14ac:dyDescent="0.35">
      <c r="B6" s="29" t="s">
        <v>37</v>
      </c>
      <c r="C6" s="29" t="s">
        <v>89</v>
      </c>
      <c r="D6" s="29" t="s">
        <v>90</v>
      </c>
      <c r="E6" s="29" t="s">
        <v>91</v>
      </c>
      <c r="F6" s="28"/>
    </row>
    <row r="7" spans="2:6" ht="15.5" x14ac:dyDescent="0.35">
      <c r="B7" s="30" t="s">
        <v>56</v>
      </c>
      <c r="C7" s="30">
        <v>0</v>
      </c>
      <c r="D7" s="30">
        <v>0</v>
      </c>
      <c r="E7" s="30">
        <v>1</v>
      </c>
      <c r="F7" s="28"/>
    </row>
    <row r="8" spans="2:6" ht="15.5" x14ac:dyDescent="0.35">
      <c r="B8" s="30" t="s">
        <v>57</v>
      </c>
      <c r="C8" s="30">
        <v>1</v>
      </c>
      <c r="D8" s="30">
        <v>0</v>
      </c>
      <c r="E8" s="30">
        <v>3</v>
      </c>
      <c r="F8" s="28"/>
    </row>
    <row r="9" spans="2:6" ht="15.5" x14ac:dyDescent="0.35">
      <c r="B9" s="28"/>
      <c r="C9" s="28"/>
      <c r="D9" s="28"/>
      <c r="E9" s="28"/>
      <c r="F9" s="28"/>
    </row>
    <row r="10" spans="2:6" ht="15.5" x14ac:dyDescent="0.35">
      <c r="B10" s="28"/>
      <c r="C10" s="28"/>
      <c r="D10" s="28"/>
      <c r="E10" s="28"/>
      <c r="F10" s="28"/>
    </row>
    <row r="11" spans="2:6" ht="15.5" x14ac:dyDescent="0.35">
      <c r="B11" s="31"/>
      <c r="C11" s="31"/>
      <c r="D11" s="28"/>
      <c r="E11" s="28"/>
      <c r="F11" s="28"/>
    </row>
    <row r="12" spans="2:6" ht="31" x14ac:dyDescent="0.35">
      <c r="B12" s="32" t="s">
        <v>92</v>
      </c>
      <c r="C12" s="3" t="s">
        <v>9</v>
      </c>
      <c r="D12" s="28"/>
      <c r="E12" s="28"/>
      <c r="F12" s="28"/>
    </row>
    <row r="13" spans="2:6" ht="15.5" x14ac:dyDescent="0.35">
      <c r="B13" s="28" t="s">
        <v>93</v>
      </c>
      <c r="C13" s="33">
        <v>1</v>
      </c>
      <c r="D13" s="28"/>
      <c r="E13" s="28"/>
      <c r="F13" s="28"/>
    </row>
    <row r="14" spans="2:6" ht="15.5" x14ac:dyDescent="0.35">
      <c r="B14" s="28" t="s">
        <v>94</v>
      </c>
      <c r="C14" s="33">
        <v>4</v>
      </c>
      <c r="D14" s="28"/>
      <c r="E14" s="28"/>
      <c r="F14" s="28"/>
    </row>
    <row r="15" spans="2:6" ht="15.5" x14ac:dyDescent="0.35">
      <c r="B15" s="28"/>
      <c r="C15" s="28"/>
      <c r="D15" s="28"/>
      <c r="E15" s="28"/>
      <c r="F15" s="28"/>
    </row>
    <row r="16" spans="2:6" ht="15.5" x14ac:dyDescent="0.35">
      <c r="B16" s="28"/>
      <c r="C16" s="28"/>
      <c r="D16" s="28"/>
      <c r="E16" s="28"/>
      <c r="F16" s="28"/>
    </row>
    <row r="17" spans="2:6" ht="15.5" x14ac:dyDescent="0.35">
      <c r="B17" s="27"/>
      <c r="C17" s="27"/>
      <c r="D17" s="27"/>
      <c r="E17" s="27"/>
      <c r="F17" s="28"/>
    </row>
    <row r="18" spans="2:6" ht="15.5" x14ac:dyDescent="0.35">
      <c r="B18" s="28" t="s">
        <v>95</v>
      </c>
      <c r="C18" s="27"/>
      <c r="D18" s="27"/>
      <c r="E18" s="27"/>
      <c r="F18" s="28"/>
    </row>
    <row r="19" spans="2:6" ht="15.5" x14ac:dyDescent="0.35">
      <c r="B19" s="27"/>
      <c r="C19" s="29" t="s">
        <v>7</v>
      </c>
      <c r="D19" s="29"/>
      <c r="E19" s="29"/>
      <c r="F19" s="28"/>
    </row>
    <row r="20" spans="2:6" ht="15.5" x14ac:dyDescent="0.35">
      <c r="B20" s="28" t="s">
        <v>96</v>
      </c>
      <c r="C20" s="29" t="s">
        <v>89</v>
      </c>
      <c r="D20" s="29" t="s">
        <v>90</v>
      </c>
      <c r="E20" s="29" t="s">
        <v>91</v>
      </c>
      <c r="F20" s="28"/>
    </row>
    <row r="21" spans="2:6" ht="15.5" x14ac:dyDescent="0.35">
      <c r="B21" s="28" t="s">
        <v>97</v>
      </c>
      <c r="C21" s="28">
        <v>0</v>
      </c>
      <c r="D21" s="28">
        <v>0</v>
      </c>
      <c r="E21" s="28">
        <v>0</v>
      </c>
      <c r="F21" s="28"/>
    </row>
    <row r="22" spans="2:6" ht="15.5" x14ac:dyDescent="0.35">
      <c r="B22" s="28" t="s">
        <v>98</v>
      </c>
      <c r="C22" s="28">
        <v>0</v>
      </c>
      <c r="D22" s="28">
        <v>0</v>
      </c>
      <c r="E22" s="28">
        <v>1</v>
      </c>
      <c r="F22" s="28"/>
    </row>
    <row r="23" spans="2:6" ht="15.5" x14ac:dyDescent="0.35">
      <c r="B23" s="28"/>
      <c r="C23" s="28"/>
      <c r="D23" s="28"/>
      <c r="E23" s="28"/>
      <c r="F23" s="28"/>
    </row>
    <row r="24" spans="2:6" ht="15.5" x14ac:dyDescent="0.35">
      <c r="B24" s="28"/>
      <c r="C24" s="28"/>
      <c r="D24" s="28"/>
      <c r="E24" s="28"/>
      <c r="F24" s="28"/>
    </row>
    <row r="25" spans="2:6" ht="15.5" x14ac:dyDescent="0.35">
      <c r="B25" s="27"/>
      <c r="C25" s="27"/>
      <c r="D25" s="28"/>
      <c r="E25" s="28"/>
      <c r="F25" s="28"/>
    </row>
    <row r="26" spans="2:6" ht="15.5" x14ac:dyDescent="0.35">
      <c r="B26" s="28" t="s">
        <v>99</v>
      </c>
      <c r="C26" s="28" t="s">
        <v>100</v>
      </c>
      <c r="D26" s="34"/>
      <c r="E26" s="28"/>
      <c r="F26" s="28"/>
    </row>
    <row r="27" spans="2:6" ht="15.5" x14ac:dyDescent="0.35">
      <c r="B27" s="28" t="s">
        <v>101</v>
      </c>
      <c r="C27" s="28">
        <v>1</v>
      </c>
      <c r="D27" s="34"/>
      <c r="E27" s="28"/>
      <c r="F27" s="28"/>
    </row>
    <row r="28" spans="2:6" ht="15.5" x14ac:dyDescent="0.35">
      <c r="B28" s="35"/>
      <c r="C28" s="35"/>
      <c r="D28" s="36"/>
      <c r="E28" s="35"/>
    </row>
    <row r="29" spans="2:6" ht="15.5" x14ac:dyDescent="0.35">
      <c r="B29" s="35"/>
      <c r="C29" s="35"/>
      <c r="D29" s="36"/>
      <c r="E29" s="35"/>
    </row>
    <row r="30" spans="2:6" x14ac:dyDescent="0.35">
      <c r="D30" s="2"/>
    </row>
  </sheetData>
  <mergeCells count="2">
    <mergeCell ref="B4:E4"/>
    <mergeCell ref="C5:E5"/>
  </mergeCells>
  <pageMargins left="0.7" right="0.7" top="0.75" bottom="0.75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1C2A9-C5A7-4D2E-88FF-44BD6BFD6246}">
  <dimension ref="B6:C9"/>
  <sheetViews>
    <sheetView workbookViewId="0">
      <selection activeCell="E14" sqref="E14"/>
    </sheetView>
  </sheetViews>
  <sheetFormatPr baseColWidth="10" defaultColWidth="10.81640625" defaultRowHeight="14.5" x14ac:dyDescent="0.35"/>
  <cols>
    <col min="2" max="2" width="28.1796875" bestFit="1" customWidth="1"/>
    <col min="3" max="3" width="12.26953125" bestFit="1" customWidth="1"/>
  </cols>
  <sheetData>
    <row r="6" spans="2:3" ht="15.5" x14ac:dyDescent="0.35">
      <c r="B6" s="26" t="s">
        <v>18</v>
      </c>
      <c r="C6" s="26" t="s">
        <v>9</v>
      </c>
    </row>
    <row r="7" spans="2:3" ht="15.5" x14ac:dyDescent="0.35">
      <c r="B7" s="41" t="s">
        <v>102</v>
      </c>
      <c r="C7" s="41">
        <v>3</v>
      </c>
    </row>
    <row r="8" spans="2:3" ht="15.5" x14ac:dyDescent="0.35">
      <c r="B8" s="41"/>
      <c r="C8" s="41"/>
    </row>
    <row r="9" spans="2:3" ht="15.5" x14ac:dyDescent="0.35">
      <c r="B9" s="41"/>
      <c r="C9" s="41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B4E93-9E21-4165-A8DF-F9947700880D}">
  <dimension ref="A2:L16"/>
  <sheetViews>
    <sheetView tabSelected="1" zoomScale="80" zoomScaleNormal="80" workbookViewId="0">
      <selection activeCell="H15" sqref="H15"/>
    </sheetView>
  </sheetViews>
  <sheetFormatPr baseColWidth="10" defaultColWidth="11.453125" defaultRowHeight="14" x14ac:dyDescent="0.3"/>
  <cols>
    <col min="1" max="1" width="11.453125" style="21"/>
    <col min="2" max="2" width="45.81640625" style="21" customWidth="1"/>
    <col min="3" max="3" width="15.1796875" style="21" customWidth="1"/>
    <col min="4" max="4" width="17.453125" style="21" customWidth="1"/>
    <col min="5" max="5" width="19.453125" style="21" customWidth="1"/>
    <col min="6" max="6" width="27.26953125" style="21" customWidth="1"/>
    <col min="7" max="7" width="11.453125" style="21"/>
    <col min="8" max="8" width="12.54296875" style="21" bestFit="1" customWidth="1"/>
    <col min="9" max="9" width="13.453125" style="21" bestFit="1" customWidth="1"/>
    <col min="10" max="10" width="13.81640625" style="21" customWidth="1"/>
    <col min="11" max="12" width="11.453125" style="21"/>
    <col min="13" max="13" width="31.26953125" style="21" bestFit="1" customWidth="1"/>
    <col min="14" max="14" width="10" style="21" bestFit="1" customWidth="1"/>
    <col min="15" max="15" width="8.1796875" style="21" bestFit="1" customWidth="1"/>
    <col min="16" max="16384" width="11.453125" style="21"/>
  </cols>
  <sheetData>
    <row r="2" spans="1:12" ht="20" x14ac:dyDescent="0.3">
      <c r="A2" s="88"/>
      <c r="B2" s="88"/>
      <c r="C2" s="88"/>
      <c r="D2" s="88"/>
      <c r="E2" s="88"/>
      <c r="F2" s="88"/>
    </row>
    <row r="4" spans="1:12" ht="37.5" customHeight="1" x14ac:dyDescent="0.3">
      <c r="B4" s="87" t="s">
        <v>0</v>
      </c>
      <c r="C4" s="87"/>
      <c r="D4" s="87"/>
      <c r="E4" s="87"/>
      <c r="F4" s="87"/>
    </row>
    <row r="5" spans="1:12" s="66" customFormat="1" ht="18" x14ac:dyDescent="0.3">
      <c r="B5" s="25" t="s">
        <v>1</v>
      </c>
      <c r="C5" s="25" t="s">
        <v>84</v>
      </c>
      <c r="D5" s="25" t="s">
        <v>85</v>
      </c>
      <c r="E5" s="25" t="s">
        <v>86</v>
      </c>
      <c r="F5" s="25"/>
      <c r="G5" s="87" t="s">
        <v>58</v>
      </c>
      <c r="H5" s="87"/>
      <c r="I5" s="87"/>
      <c r="J5" s="21"/>
      <c r="K5" s="21"/>
      <c r="L5" s="21"/>
    </row>
    <row r="6" spans="1:12" ht="31" x14ac:dyDescent="0.3">
      <c r="B6" s="38" t="s">
        <v>2</v>
      </c>
      <c r="C6" s="33">
        <v>4</v>
      </c>
      <c r="D6" s="33">
        <v>3</v>
      </c>
      <c r="E6" s="33">
        <v>13</v>
      </c>
      <c r="F6" s="37"/>
      <c r="G6" s="25" t="s">
        <v>7</v>
      </c>
      <c r="H6" s="40" t="s">
        <v>49</v>
      </c>
      <c r="I6" s="25" t="s">
        <v>50</v>
      </c>
    </row>
    <row r="7" spans="1:12" ht="15.5" x14ac:dyDescent="0.3">
      <c r="B7" s="39" t="s">
        <v>3</v>
      </c>
      <c r="C7" s="33">
        <v>0</v>
      </c>
      <c r="D7" s="33">
        <v>1</v>
      </c>
      <c r="E7" s="33">
        <v>1</v>
      </c>
      <c r="F7" s="37"/>
      <c r="G7" s="49" t="s">
        <v>84</v>
      </c>
      <c r="H7" s="25">
        <v>16</v>
      </c>
      <c r="I7" s="25">
        <v>10</v>
      </c>
    </row>
    <row r="8" spans="1:12" ht="15.5" x14ac:dyDescent="0.3">
      <c r="B8" s="39" t="s">
        <v>4</v>
      </c>
      <c r="C8" s="33">
        <v>22</v>
      </c>
      <c r="D8" s="33">
        <v>32</v>
      </c>
      <c r="E8" s="33">
        <v>39</v>
      </c>
      <c r="F8" s="37"/>
      <c r="G8" s="49" t="s">
        <v>85</v>
      </c>
      <c r="H8" s="25">
        <v>16</v>
      </c>
      <c r="I8" s="25">
        <v>21</v>
      </c>
    </row>
    <row r="9" spans="1:12" ht="15.5" x14ac:dyDescent="0.3">
      <c r="B9" s="39" t="s">
        <v>5</v>
      </c>
      <c r="C9" s="33">
        <v>0</v>
      </c>
      <c r="D9" s="33">
        <v>1</v>
      </c>
      <c r="E9" s="33">
        <v>2</v>
      </c>
      <c r="F9" s="37"/>
      <c r="G9" s="49" t="s">
        <v>86</v>
      </c>
      <c r="H9" s="25">
        <v>33</v>
      </c>
      <c r="I9" s="25">
        <v>22</v>
      </c>
    </row>
    <row r="10" spans="1:12" ht="15.5" x14ac:dyDescent="0.3">
      <c r="F10" s="37"/>
      <c r="G10" s="49"/>
      <c r="H10" s="49"/>
      <c r="I10" s="49"/>
    </row>
    <row r="11" spans="1:12" x14ac:dyDescent="0.3">
      <c r="B11" s="49"/>
      <c r="C11" s="49"/>
      <c r="D11" s="49"/>
      <c r="E11" s="49"/>
      <c r="F11" s="49"/>
    </row>
    <row r="12" spans="1:12" x14ac:dyDescent="0.3">
      <c r="B12" s="49"/>
      <c r="C12" s="49"/>
      <c r="D12" s="49"/>
      <c r="E12" s="49"/>
      <c r="F12" s="49"/>
    </row>
    <row r="13" spans="1:12" ht="20.5" x14ac:dyDescent="0.3">
      <c r="C13" s="1"/>
    </row>
    <row r="16" spans="1:12" ht="18.75" customHeight="1" x14ac:dyDescent="0.3"/>
  </sheetData>
  <mergeCells count="3">
    <mergeCell ref="A2:F2"/>
    <mergeCell ref="B4:F4"/>
    <mergeCell ref="G5:I5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Produccion</vt:lpstr>
      <vt:lpstr>Comercializacion</vt:lpstr>
      <vt:lpstr>Billete Electrónico</vt:lpstr>
      <vt:lpstr>sorteos</vt:lpstr>
      <vt:lpstr>pago premios</vt:lpstr>
      <vt:lpstr>Programas asistenciales </vt:lpstr>
      <vt:lpstr>Certificaciones</vt:lpstr>
      <vt:lpstr>Libre Acceso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2025-01-10T14:44:32Z</dcterms:modified>
</cp:coreProperties>
</file>