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FAE1E409-E047-4AB6-A10B-3E5D42693AC0}" xr6:coauthVersionLast="47" xr6:coauthVersionMax="47" xr10:uidLastSave="{00000000-0000-0000-0000-000000000000}"/>
  <bookViews>
    <workbookView xWindow="-110" yWindow="-110" windowWidth="19420" windowHeight="10420" firstSheet="7" activeTab="7" xr2:uid="{00000000-000D-0000-FFFF-FFFF00000000}"/>
  </bookViews>
  <sheets>
    <sheet name="Produccion" sheetId="11" r:id="rId1"/>
    <sheet name="Comercializacion" sheetId="20" r:id="rId2"/>
    <sheet name="Billete Electrónico" sheetId="16" r:id="rId3"/>
    <sheet name="sorteos" sheetId="3" r:id="rId4"/>
    <sheet name="pago premios" sheetId="19" r:id="rId5"/>
    <sheet name="Programas asistenciales " sheetId="18" r:id="rId6"/>
    <sheet name="Certificaciones" sheetId="17" r:id="rId7"/>
    <sheet name="Libre Acceso" sheetId="13" r:id="rId8"/>
  </sheets>
  <definedNames>
    <definedName name="_xlnm._FilterDatabase" localSheetId="1" hidden="1">Comercializacion!#REF!</definedName>
    <definedName name="_xlnm._FilterDatabase" localSheetId="0" hidden="1">Produccion!$B$16:$C$16</definedName>
    <definedName name="_xlnm._FilterDatabase" localSheetId="5" hidden="1">'Programas asistenciales '!#REF!</definedName>
    <definedName name="_xlnm.Print_Area" localSheetId="2">'Billete Electrónico'!#REF!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20" l="1"/>
  <c r="D10" i="20"/>
  <c r="D9" i="20"/>
  <c r="D8" i="20"/>
  <c r="D7" i="20"/>
  <c r="C30" i="11"/>
  <c r="C29" i="11"/>
  <c r="C26" i="11"/>
  <c r="C25" i="11"/>
  <c r="C24" i="11"/>
  <c r="C22" i="11"/>
  <c r="C19" i="11"/>
  <c r="C18" i="11"/>
  <c r="C17" i="11"/>
  <c r="AI23" i="19" l="1"/>
  <c r="AI22" i="19"/>
  <c r="AI21" i="19"/>
  <c r="AG23" i="19"/>
  <c r="AH23" i="19" s="1"/>
  <c r="AG22" i="19"/>
  <c r="AH22" i="19" s="1"/>
  <c r="AG21" i="19"/>
  <c r="AH21" i="19" s="1"/>
  <c r="AA24" i="19"/>
  <c r="W24" i="19"/>
  <c r="S24" i="19"/>
  <c r="Z24" i="19"/>
  <c r="V24" i="19"/>
  <c r="R24" i="19"/>
  <c r="G59" i="19"/>
  <c r="G56" i="19"/>
  <c r="AI24" i="19" l="1"/>
  <c r="AH24" i="19"/>
  <c r="AG24" i="19"/>
  <c r="G62" i="19"/>
</calcChain>
</file>

<file path=xl/sharedStrings.xml><?xml version="1.0" encoding="utf-8"?>
<sst xmlns="http://schemas.openxmlformats.org/spreadsheetml/2006/main" count="150" uniqueCount="96">
  <si>
    <t xml:space="preserve">    MEDIOS DE  INFORMACIÓNES REQUERIDAS</t>
  </si>
  <si>
    <t>Medio de Recepción</t>
  </si>
  <si>
    <t>Correo Electrónico Institucional</t>
  </si>
  <si>
    <t>SAIP</t>
  </si>
  <si>
    <t>Vía Telefónica</t>
  </si>
  <si>
    <t xml:space="preserve">Presencial </t>
  </si>
  <si>
    <t>Cantidad</t>
  </si>
  <si>
    <t>MES</t>
  </si>
  <si>
    <t>TIPO DE SORTEO</t>
  </si>
  <si>
    <t>CANTIDAD</t>
  </si>
  <si>
    <t>Bancas de Lotería</t>
  </si>
  <si>
    <t>Billetes</t>
  </si>
  <si>
    <t>REHECHOS</t>
  </si>
  <si>
    <t>DESPACHADOS</t>
  </si>
  <si>
    <t>DEVUELTOS</t>
  </si>
  <si>
    <t>VENDIDOS</t>
  </si>
  <si>
    <t>SORTEO</t>
  </si>
  <si>
    <t>Totales</t>
  </si>
  <si>
    <t>TIPO DE CERTIFICACIÓN</t>
  </si>
  <si>
    <t>Libros</t>
  </si>
  <si>
    <t>PRODUCIÓN TOTAL</t>
  </si>
  <si>
    <t>PRODUCCION TOTAL</t>
  </si>
  <si>
    <t>PRODUCTO</t>
  </si>
  <si>
    <t>Talonarios</t>
  </si>
  <si>
    <t>Encuadernaciones</t>
  </si>
  <si>
    <t>CANTIDAD VENDIDA</t>
  </si>
  <si>
    <t>Formularios</t>
  </si>
  <si>
    <t>Sticker</t>
  </si>
  <si>
    <t>enero</t>
  </si>
  <si>
    <t>febrero</t>
  </si>
  <si>
    <t>marzo</t>
  </si>
  <si>
    <t>abril</t>
  </si>
  <si>
    <t xml:space="preserve">mayo </t>
  </si>
  <si>
    <t>junio</t>
  </si>
  <si>
    <t>ITEM</t>
  </si>
  <si>
    <t>Tipo de Premio</t>
  </si>
  <si>
    <t>Monto RD$</t>
  </si>
  <si>
    <t>Premios Mayores</t>
  </si>
  <si>
    <t xml:space="preserve">Premios Menores </t>
  </si>
  <si>
    <t>Premios Menores Sorteo Especial</t>
  </si>
  <si>
    <t>Premios  Pagados de los Sorteos LN</t>
  </si>
  <si>
    <t>Premios Pendientes por Reclamar Sorteos LN</t>
  </si>
  <si>
    <t>VENTA DE BILLETE ELECTRONICO</t>
  </si>
  <si>
    <t>SORTEOS CELEBRADOS</t>
  </si>
  <si>
    <t>VISITAS AL SALON DE SORTEO POR GENERO</t>
  </si>
  <si>
    <t>FEMENINO</t>
  </si>
  <si>
    <t>MASCULINO</t>
  </si>
  <si>
    <t>PAGO DE PREMIOS SORTEOS LOTERIA NACIONAL</t>
  </si>
  <si>
    <t>MONTO RD$</t>
  </si>
  <si>
    <t>TIPO DE PREMIOS PAGADOS</t>
  </si>
  <si>
    <t>MONTO PAGADO RD$</t>
  </si>
  <si>
    <t>AYUDAS UNICAS APROBADAS</t>
  </si>
  <si>
    <t xml:space="preserve">Personas </t>
  </si>
  <si>
    <t>Organizaciones Sociales</t>
  </si>
  <si>
    <t>DESGLOSE POR GENERO</t>
  </si>
  <si>
    <t>BILLETES TRITURADOS SIN ENUMERAR (HOJAS)</t>
  </si>
  <si>
    <t>PRODUCCIÓN BILLETES FISICO</t>
  </si>
  <si>
    <t xml:space="preserve">   COMERCIALIZACIÓN BILLETES FISICO</t>
  </si>
  <si>
    <t>Lista de premios</t>
  </si>
  <si>
    <t>Hojas timbradas</t>
  </si>
  <si>
    <t>Guia Locutores</t>
  </si>
  <si>
    <t>Libretas</t>
  </si>
  <si>
    <t>Sorteos especiales y Extraordinarios</t>
  </si>
  <si>
    <t>Premios Menores Sorteo Extraordinario</t>
  </si>
  <si>
    <t>CANTIDAD DE BILLETE / BOLETO</t>
  </si>
  <si>
    <t>TIPO DE AYUDA</t>
  </si>
  <si>
    <t>Ortopédicas</t>
  </si>
  <si>
    <t>Economicas</t>
  </si>
  <si>
    <t>CANTIDAD DE PERSONAS BENEFICIADAS POR GENERO</t>
  </si>
  <si>
    <t>SEXO</t>
  </si>
  <si>
    <t>Femenino</t>
  </si>
  <si>
    <t>Masculino</t>
  </si>
  <si>
    <t>RANGO EDAD</t>
  </si>
  <si>
    <t>CANT</t>
  </si>
  <si>
    <t xml:space="preserve"> LN 4408</t>
  </si>
  <si>
    <t xml:space="preserve"> LN 4409</t>
  </si>
  <si>
    <t xml:space="preserve"> LN 4410</t>
  </si>
  <si>
    <t xml:space="preserve"> LN 4411</t>
  </si>
  <si>
    <t xml:space="preserve"> LN 4412</t>
  </si>
  <si>
    <t>Banderas</t>
  </si>
  <si>
    <t>Papel Hilo Crema</t>
  </si>
  <si>
    <t>Portadas de Libretas</t>
  </si>
  <si>
    <t>Tarjetas</t>
  </si>
  <si>
    <t>Folletos</t>
  </si>
  <si>
    <t>Agendas</t>
  </si>
  <si>
    <t>IMPRESIÓN DE OTROS PRODUCTOS</t>
  </si>
  <si>
    <t>Enero</t>
  </si>
  <si>
    <t>Febrero</t>
  </si>
  <si>
    <t>Marzo</t>
  </si>
  <si>
    <t>Premios Mayores Sorteo Extraordinario</t>
  </si>
  <si>
    <t>ENERO</t>
  </si>
  <si>
    <t>FEBRERO</t>
  </si>
  <si>
    <t>MARZO</t>
  </si>
  <si>
    <t>Mas de 60 años</t>
  </si>
  <si>
    <t>CANTIDAD CARGADA AL API</t>
  </si>
  <si>
    <t xml:space="preserve">Sorteos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</si>
</sst>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  <numFmt numFmtId="166" formatCode="_(* #,##0.0_);_(* \(#,##0.0\);_(* &quot;-&quot;??_);_(@_)"/>
    <numFmt numFmtId="167" formatCode="#,##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6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name val="Times New Roman"/>
      <family val="1"/>
    </font>
    <font>
      <sz val="12"/>
      <name val="Times New Roman"/>
      <family val="1"/>
    </font>
    <font>
      <sz val="8"/>
      <name val="Calibri"/>
      <family val="2"/>
      <scheme val="minor"/>
    </font>
    <font>
      <b/>
      <sz val="11"/>
      <color theme="1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2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6">
    <xf numFmtId="0" fontId="0" fillId="0" borderId="0" xfId="0"/>
    <xf numFmtId="9" fontId="0" fillId="0" borderId="0" xfId="2" applyFont="1"/>
    <xf numFmtId="0" fontId="3" fillId="0" borderId="0" xfId="0" applyFont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" fontId="10" fillId="0" borderId="2" xfId="6" applyNumberFormat="1" applyFont="1" applyFill="1" applyBorder="1" applyAlignment="1">
      <alignment horizontal="center" vertical="center"/>
    </xf>
    <xf numFmtId="44" fontId="10" fillId="0" borderId="2" xfId="6" applyFont="1" applyFill="1" applyBorder="1" applyAlignment="1">
      <alignment horizontal="center" vertical="center"/>
    </xf>
    <xf numFmtId="44" fontId="5" fillId="0" borderId="2" xfId="6" applyFont="1" applyFill="1" applyBorder="1" applyAlignment="1">
      <alignment horizontal="left" vertical="center"/>
    </xf>
    <xf numFmtId="44" fontId="5" fillId="0" borderId="13" xfId="6" applyFont="1" applyFill="1" applyBorder="1" applyAlignment="1">
      <alignment horizontal="left" vertical="center"/>
    </xf>
    <xf numFmtId="44" fontId="5" fillId="0" borderId="1" xfId="6" applyFont="1" applyFill="1" applyBorder="1" applyAlignment="1">
      <alignment horizontal="left" vertical="center"/>
    </xf>
    <xf numFmtId="44" fontId="10" fillId="0" borderId="4" xfId="6" applyFont="1" applyFill="1" applyBorder="1" applyAlignment="1">
      <alignment horizontal="center" vertical="center"/>
    </xf>
    <xf numFmtId="44" fontId="5" fillId="0" borderId="7" xfId="6" applyFont="1" applyFill="1" applyBorder="1" applyAlignment="1">
      <alignment horizontal="left" vertical="center"/>
    </xf>
    <xf numFmtId="44" fontId="10" fillId="0" borderId="9" xfId="6" applyFont="1" applyFill="1" applyBorder="1" applyAlignment="1">
      <alignment horizontal="center" vertical="center"/>
    </xf>
    <xf numFmtId="1" fontId="10" fillId="0" borderId="12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3" fontId="7" fillId="0" borderId="0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/>
    <xf numFmtId="0" fontId="13" fillId="0" borderId="0" xfId="3" applyFont="1" applyAlignment="1">
      <alignment horizontal="center" vertical="center" wrapText="1"/>
    </xf>
    <xf numFmtId="43" fontId="5" fillId="0" borderId="0" xfId="1" applyFont="1" applyBorder="1" applyAlignment="1">
      <alignment horizontal="center" vertical="center"/>
    </xf>
    <xf numFmtId="3" fontId="5" fillId="0" borderId="0" xfId="0" applyNumberFormat="1" applyFont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13" fillId="0" borderId="0" xfId="0" applyFont="1" applyAlignment="1">
      <alignment horizontal="center" wrapText="1"/>
    </xf>
    <xf numFmtId="0" fontId="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9" fontId="13" fillId="0" borderId="0" xfId="2" applyFont="1"/>
    <xf numFmtId="0" fontId="6" fillId="0" borderId="0" xfId="0" applyFont="1"/>
    <xf numFmtId="9" fontId="6" fillId="0" borderId="0" xfId="2" applyFont="1"/>
    <xf numFmtId="0" fontId="8" fillId="0" borderId="0" xfId="1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justify" vertical="center" wrapText="1"/>
    </xf>
    <xf numFmtId="43" fontId="8" fillId="0" borderId="0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9" fontId="5" fillId="0" borderId="0" xfId="2" applyFont="1"/>
    <xf numFmtId="44" fontId="5" fillId="0" borderId="0" xfId="0" applyNumberFormat="1" applyFont="1"/>
    <xf numFmtId="164" fontId="5" fillId="0" borderId="0" xfId="1" applyNumberFormat="1" applyFont="1"/>
    <xf numFmtId="0" fontId="7" fillId="0" borderId="0" xfId="0" applyFont="1"/>
    <xf numFmtId="43" fontId="7" fillId="0" borderId="0" xfId="1" applyFont="1" applyBorder="1"/>
    <xf numFmtId="43" fontId="7" fillId="0" borderId="0" xfId="0" applyNumberFormat="1" applyFont="1"/>
    <xf numFmtId="43" fontId="5" fillId="0" borderId="0" xfId="1" applyFont="1"/>
    <xf numFmtId="166" fontId="5" fillId="0" borderId="0" xfId="1" applyNumberFormat="1" applyFont="1"/>
    <xf numFmtId="166" fontId="5" fillId="0" borderId="11" xfId="1" applyNumberFormat="1" applyFont="1" applyBorder="1"/>
    <xf numFmtId="164" fontId="5" fillId="0" borderId="11" xfId="1" applyNumberFormat="1" applyFont="1" applyBorder="1"/>
    <xf numFmtId="44" fontId="5" fillId="0" borderId="8" xfId="0" applyNumberFormat="1" applyFont="1" applyBorder="1"/>
    <xf numFmtId="166" fontId="5" fillId="0" borderId="2" xfId="1" applyNumberFormat="1" applyFont="1" applyBorder="1"/>
    <xf numFmtId="44" fontId="5" fillId="0" borderId="3" xfId="0" applyNumberFormat="1" applyFont="1" applyBorder="1"/>
    <xf numFmtId="166" fontId="5" fillId="0" borderId="5" xfId="1" applyNumberFormat="1" applyFont="1" applyBorder="1"/>
    <xf numFmtId="44" fontId="5" fillId="0" borderId="6" xfId="0" applyNumberFormat="1" applyFont="1" applyBorder="1"/>
    <xf numFmtId="0" fontId="5" fillId="0" borderId="2" xfId="0" applyFont="1" applyBorder="1"/>
    <xf numFmtId="0" fontId="15" fillId="0" borderId="0" xfId="0" applyFont="1" applyAlignment="1">
      <alignment horizontal="center"/>
    </xf>
    <xf numFmtId="8" fontId="5" fillId="0" borderId="0" xfId="0" applyNumberFormat="1" applyFont="1"/>
    <xf numFmtId="43" fontId="10" fillId="0" borderId="0" xfId="1" applyFont="1"/>
    <xf numFmtId="0" fontId="16" fillId="0" borderId="0" xfId="0" applyFont="1"/>
    <xf numFmtId="10" fontId="5" fillId="0" borderId="0" xfId="0" applyNumberFormat="1" applyFont="1"/>
    <xf numFmtId="4" fontId="5" fillId="0" borderId="0" xfId="0" applyNumberFormat="1" applyFont="1"/>
    <xf numFmtId="43" fontId="5" fillId="0" borderId="0" xfId="0" applyNumberFormat="1" applyFont="1"/>
    <xf numFmtId="3" fontId="14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center"/>
    </xf>
    <xf numFmtId="44" fontId="5" fillId="0" borderId="0" xfId="6" applyFont="1" applyFill="1" applyBorder="1" applyAlignment="1">
      <alignment horizontal="left" vertical="center"/>
    </xf>
    <xf numFmtId="44" fontId="0" fillId="0" borderId="0" xfId="0" applyNumberFormat="1"/>
    <xf numFmtId="166" fontId="0" fillId="0" borderId="0" xfId="1" applyNumberFormat="1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166" fontId="3" fillId="0" borderId="0" xfId="1" applyNumberFormat="1" applyFont="1" applyBorder="1" applyAlignment="1">
      <alignment horizontal="center" vertical="center"/>
    </xf>
    <xf numFmtId="0" fontId="12" fillId="0" borderId="0" xfId="3" applyFont="1" applyAlignment="1">
      <alignment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3" fontId="1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167" fontId="13" fillId="0" borderId="0" xfId="0" applyNumberFormat="1" applyFont="1" applyAlignment="1">
      <alignment horizontal="center" vertical="center" wrapText="1"/>
    </xf>
    <xf numFmtId="167" fontId="13" fillId="0" borderId="0" xfId="0" applyNumberFormat="1" applyFont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44" fontId="5" fillId="0" borderId="0" xfId="6" applyFont="1" applyBorder="1"/>
    <xf numFmtId="0" fontId="11" fillId="0" borderId="0" xfId="3" applyFont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0" fontId="12" fillId="0" borderId="0" xfId="3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66" fontId="17" fillId="0" borderId="0" xfId="1" applyNumberFormat="1" applyFont="1" applyBorder="1" applyAlignment="1">
      <alignment horizontal="center" vertical="center"/>
    </xf>
    <xf numFmtId="164" fontId="17" fillId="0" borderId="0" xfId="1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</cellXfs>
  <cellStyles count="7">
    <cellStyle name="Millares" xfId="1" builtinId="3"/>
    <cellStyle name="Millares 2" xfId="5" xr:uid="{B9E2A155-1DD2-4254-ADEE-0FCD89DED3D8}"/>
    <cellStyle name="Moneda" xfId="6" builtinId="4"/>
    <cellStyle name="Normal" xfId="0" builtinId="0"/>
    <cellStyle name="Normal 2" xfId="3" xr:uid="{23BA7747-F0F0-4EE2-9D24-961FA578BF4A}"/>
    <cellStyle name="Porcentaje" xfId="2" builtinId="5"/>
    <cellStyle name="Porcentaje 2" xfId="4" xr:uid="{59997330-2965-4E4E-88D0-BBCB51184AF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0B996-11C9-4272-B9C9-BB770051B077}">
  <dimension ref="B4:W58"/>
  <sheetViews>
    <sheetView zoomScale="55" zoomScaleNormal="55" workbookViewId="0">
      <selection activeCell="D7" sqref="D7:D11"/>
    </sheetView>
  </sheetViews>
  <sheetFormatPr baseColWidth="10" defaultColWidth="10.81640625" defaultRowHeight="14" x14ac:dyDescent="0.3"/>
  <cols>
    <col min="1" max="1" width="10.81640625" style="19"/>
    <col min="2" max="2" width="24.26953125" style="19" bestFit="1" customWidth="1"/>
    <col min="3" max="3" width="22.54296875" style="19" bestFit="1" customWidth="1"/>
    <col min="4" max="5" width="17" style="19" customWidth="1"/>
    <col min="6" max="6" width="32.453125" style="19" customWidth="1"/>
    <col min="7" max="7" width="24.7265625" style="19" customWidth="1"/>
    <col min="8" max="10" width="10.81640625" style="19"/>
    <col min="11" max="11" width="11.453125" style="19" bestFit="1" customWidth="1"/>
    <col min="12" max="12" width="18.453125" style="19" customWidth="1"/>
    <col min="13" max="13" width="15.54296875" style="19" customWidth="1"/>
    <col min="14" max="14" width="15.453125" style="19" bestFit="1" customWidth="1"/>
    <col min="15" max="15" width="16.1796875" style="19" customWidth="1"/>
    <col min="16" max="16" width="31.1796875" style="19" customWidth="1"/>
    <col min="17" max="17" width="10.81640625" style="19"/>
    <col min="18" max="18" width="32.453125" style="19" bestFit="1" customWidth="1"/>
    <col min="19" max="19" width="13.54296875" style="50" customWidth="1"/>
    <col min="20" max="20" width="10.81640625" style="19"/>
    <col min="21" max="21" width="24.54296875" style="19" bestFit="1" customWidth="1"/>
    <col min="22" max="22" width="19.81640625" style="19" bestFit="1" customWidth="1"/>
    <col min="23" max="23" width="24.54296875" style="19" bestFit="1" customWidth="1"/>
    <col min="24" max="24" width="14.453125" style="19" customWidth="1"/>
    <col min="25" max="16384" width="10.81640625" style="19"/>
  </cols>
  <sheetData>
    <row r="4" spans="2:23" x14ac:dyDescent="0.3">
      <c r="S4" s="19"/>
    </row>
    <row r="5" spans="2:23" ht="18" x14ac:dyDescent="0.3">
      <c r="B5" s="84" t="s">
        <v>56</v>
      </c>
      <c r="C5" s="84"/>
      <c r="D5" s="84"/>
      <c r="E5" s="84"/>
      <c r="F5" s="84"/>
      <c r="S5" s="19"/>
    </row>
    <row r="6" spans="2:23" ht="31" x14ac:dyDescent="0.3">
      <c r="B6" s="20" t="s">
        <v>16</v>
      </c>
      <c r="C6" s="20" t="s">
        <v>20</v>
      </c>
      <c r="D6" s="20" t="s">
        <v>12</v>
      </c>
      <c r="E6" s="20" t="s">
        <v>13</v>
      </c>
      <c r="F6" s="20" t="s">
        <v>55</v>
      </c>
      <c r="R6" s="64"/>
      <c r="S6" s="19"/>
      <c r="T6" s="64"/>
      <c r="U6" s="64"/>
      <c r="V6" s="64"/>
      <c r="W6" s="64"/>
    </row>
    <row r="7" spans="2:23" ht="15.5" x14ac:dyDescent="0.3">
      <c r="B7" s="39" t="s">
        <v>74</v>
      </c>
      <c r="C7" s="77">
        <v>8440</v>
      </c>
      <c r="D7" s="31">
        <v>6</v>
      </c>
      <c r="E7" s="77">
        <v>8200</v>
      </c>
      <c r="F7" s="31">
        <v>932</v>
      </c>
      <c r="H7" s="22"/>
      <c r="S7" s="19"/>
    </row>
    <row r="8" spans="2:23" ht="15.5" x14ac:dyDescent="0.3">
      <c r="B8" s="39" t="s">
        <v>75</v>
      </c>
      <c r="C8" s="77">
        <v>8442</v>
      </c>
      <c r="D8" s="31">
        <v>49</v>
      </c>
      <c r="E8" s="77">
        <v>8122</v>
      </c>
      <c r="F8" s="77">
        <v>1156</v>
      </c>
      <c r="H8" s="22"/>
      <c r="R8" s="64"/>
      <c r="S8" s="19"/>
    </row>
    <row r="9" spans="2:23" ht="15.5" x14ac:dyDescent="0.3">
      <c r="B9" s="39" t="s">
        <v>76</v>
      </c>
      <c r="C9" s="77">
        <v>9835</v>
      </c>
      <c r="D9" s="31">
        <v>23</v>
      </c>
      <c r="E9" s="77">
        <v>9380</v>
      </c>
      <c r="F9" s="31">
        <v>1453</v>
      </c>
      <c r="H9" s="22"/>
      <c r="S9" s="19"/>
      <c r="T9" s="64"/>
      <c r="V9" s="64"/>
    </row>
    <row r="10" spans="2:23" ht="15.5" x14ac:dyDescent="0.3">
      <c r="B10" s="39" t="s">
        <v>77</v>
      </c>
      <c r="C10" s="78">
        <v>8440</v>
      </c>
      <c r="D10" s="2">
        <v>7</v>
      </c>
      <c r="E10" s="77">
        <v>8185</v>
      </c>
      <c r="F10" s="2">
        <v>765</v>
      </c>
      <c r="H10" s="22"/>
      <c r="S10" s="19"/>
    </row>
    <row r="11" spans="2:23" ht="15.5" x14ac:dyDescent="0.3">
      <c r="B11" s="39" t="s">
        <v>78</v>
      </c>
      <c r="C11" s="78">
        <v>8440</v>
      </c>
      <c r="D11" s="2">
        <v>8</v>
      </c>
      <c r="E11" s="77">
        <v>8068</v>
      </c>
      <c r="F11" s="78">
        <v>1112</v>
      </c>
      <c r="H11" s="22"/>
      <c r="S11" s="19"/>
    </row>
    <row r="12" spans="2:23" x14ac:dyDescent="0.3">
      <c r="F12" s="21"/>
      <c r="H12" s="22"/>
      <c r="S12" s="19"/>
    </row>
    <row r="14" spans="2:23" ht="41.5" customHeight="1" x14ac:dyDescent="0.3">
      <c r="B14" s="85" t="s">
        <v>85</v>
      </c>
      <c r="C14" s="85"/>
      <c r="D14" s="74"/>
      <c r="E14" s="74"/>
      <c r="F14" s="74"/>
    </row>
    <row r="16" spans="2:23" ht="28" customHeight="1" x14ac:dyDescent="0.3">
      <c r="B16" s="18" t="s">
        <v>22</v>
      </c>
      <c r="C16" s="18" t="s">
        <v>9</v>
      </c>
      <c r="E16" s="16"/>
      <c r="F16" s="17"/>
      <c r="S16" s="19"/>
    </row>
    <row r="17" spans="2:19" x14ac:dyDescent="0.3">
      <c r="B17" s="18" t="s">
        <v>79</v>
      </c>
      <c r="C17" s="15">
        <f>30000+90</f>
        <v>30090</v>
      </c>
      <c r="E17" s="68"/>
      <c r="F17" s="15"/>
      <c r="S17" s="19"/>
    </row>
    <row r="18" spans="2:19" x14ac:dyDescent="0.3">
      <c r="B18" s="18" t="s">
        <v>26</v>
      </c>
      <c r="C18" s="15">
        <f>250+5000</f>
        <v>5250</v>
      </c>
      <c r="E18" s="68"/>
      <c r="F18" s="15"/>
      <c r="S18" s="19"/>
    </row>
    <row r="19" spans="2:19" x14ac:dyDescent="0.3">
      <c r="B19" s="18" t="s">
        <v>58</v>
      </c>
      <c r="C19" s="15">
        <f>1400+700+1400</f>
        <v>3500</v>
      </c>
      <c r="S19" s="19"/>
    </row>
    <row r="20" spans="2:19" x14ac:dyDescent="0.3">
      <c r="B20" s="18" t="s">
        <v>59</v>
      </c>
      <c r="C20" s="15">
        <v>2500</v>
      </c>
      <c r="S20" s="19"/>
    </row>
    <row r="21" spans="2:19" x14ac:dyDescent="0.3">
      <c r="B21" s="18" t="s">
        <v>80</v>
      </c>
      <c r="C21" s="15">
        <v>1000</v>
      </c>
    </row>
    <row r="22" spans="2:19" x14ac:dyDescent="0.3">
      <c r="B22" s="18" t="s">
        <v>27</v>
      </c>
      <c r="C22" s="15">
        <f>160+100+481</f>
        <v>741</v>
      </c>
    </row>
    <row r="23" spans="2:19" x14ac:dyDescent="0.3">
      <c r="B23" s="18" t="s">
        <v>81</v>
      </c>
      <c r="C23" s="15">
        <v>800</v>
      </c>
    </row>
    <row r="24" spans="2:19" x14ac:dyDescent="0.3">
      <c r="B24" s="18" t="s">
        <v>23</v>
      </c>
      <c r="C24" s="15">
        <f>110+252+56</f>
        <v>418</v>
      </c>
    </row>
    <row r="25" spans="2:19" x14ac:dyDescent="0.3">
      <c r="B25" s="18" t="s">
        <v>19</v>
      </c>
      <c r="C25" s="15">
        <f>16+241</f>
        <v>257</v>
      </c>
    </row>
    <row r="26" spans="2:19" x14ac:dyDescent="0.3">
      <c r="B26" s="18" t="s">
        <v>82</v>
      </c>
      <c r="C26" s="15">
        <f>50+200</f>
        <v>250</v>
      </c>
    </row>
    <row r="27" spans="2:19" x14ac:dyDescent="0.3">
      <c r="B27" s="18" t="s">
        <v>60</v>
      </c>
      <c r="C27" s="15">
        <v>220</v>
      </c>
    </row>
    <row r="28" spans="2:19" x14ac:dyDescent="0.3">
      <c r="B28" s="18" t="s">
        <v>61</v>
      </c>
      <c r="C28" s="15">
        <v>100</v>
      </c>
      <c r="F28" s="68"/>
      <c r="G28" s="15"/>
    </row>
    <row r="29" spans="2:19" x14ac:dyDescent="0.3">
      <c r="B29" s="18" t="s">
        <v>24</v>
      </c>
      <c r="C29" s="15">
        <f>71+8</f>
        <v>79</v>
      </c>
      <c r="F29" s="68"/>
      <c r="G29" s="15"/>
    </row>
    <row r="30" spans="2:19" x14ac:dyDescent="0.3">
      <c r="B30" s="18" t="s">
        <v>83</v>
      </c>
      <c r="C30" s="15">
        <f>18+4+21</f>
        <v>43</v>
      </c>
      <c r="F30" s="68"/>
      <c r="G30" s="15"/>
    </row>
    <row r="31" spans="2:19" x14ac:dyDescent="0.3">
      <c r="B31" s="18" t="s">
        <v>84</v>
      </c>
      <c r="C31" s="15">
        <v>43</v>
      </c>
    </row>
    <row r="32" spans="2:19" x14ac:dyDescent="0.3">
      <c r="B32" s="68"/>
      <c r="C32" s="15"/>
    </row>
    <row r="33" spans="2:3" x14ac:dyDescent="0.3">
      <c r="B33" s="68"/>
      <c r="C33" s="15"/>
    </row>
    <row r="34" spans="2:3" x14ac:dyDescent="0.3">
      <c r="B34" s="18"/>
      <c r="C34" s="15"/>
    </row>
    <row r="35" spans="2:3" x14ac:dyDescent="0.3">
      <c r="B35" s="18"/>
      <c r="C35" s="15"/>
    </row>
    <row r="57" spans="19:19" x14ac:dyDescent="0.3">
      <c r="S57" s="19"/>
    </row>
    <row r="58" spans="19:19" x14ac:dyDescent="0.3">
      <c r="S58" s="19"/>
    </row>
  </sheetData>
  <mergeCells count="2">
    <mergeCell ref="B5:F5"/>
    <mergeCell ref="B14:C14"/>
  </mergeCells>
  <phoneticPr fontId="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11679-35F4-4F79-98B8-A369E8BF629A}">
  <dimension ref="B2:S18"/>
  <sheetViews>
    <sheetView zoomScale="70" zoomScaleNormal="70" workbookViewId="0">
      <selection activeCell="B18" sqref="B18"/>
    </sheetView>
  </sheetViews>
  <sheetFormatPr baseColWidth="10" defaultColWidth="10.81640625" defaultRowHeight="14" x14ac:dyDescent="0.3"/>
  <cols>
    <col min="1" max="1" width="10.81640625" style="19"/>
    <col min="2" max="2" width="24.26953125" style="19" bestFit="1" customWidth="1"/>
    <col min="3" max="3" width="22.54296875" style="19" bestFit="1" customWidth="1"/>
    <col min="4" max="5" width="17" style="19" customWidth="1"/>
    <col min="6" max="6" width="32.453125" style="19" customWidth="1"/>
    <col min="7" max="7" width="24.7265625" style="19" customWidth="1"/>
    <col min="8" max="10" width="10.81640625" style="19"/>
    <col min="11" max="11" width="11.453125" style="19" bestFit="1" customWidth="1"/>
    <col min="12" max="12" width="18.453125" style="19" customWidth="1"/>
    <col min="13" max="13" width="15.54296875" style="19" customWidth="1"/>
    <col min="14" max="14" width="15.453125" style="19" bestFit="1" customWidth="1"/>
    <col min="15" max="15" width="16.1796875" style="19" customWidth="1"/>
    <col min="16" max="16" width="31.1796875" style="19" customWidth="1"/>
    <col min="17" max="17" width="10.81640625" style="19"/>
    <col min="18" max="18" width="32.453125" style="19" bestFit="1" customWidth="1"/>
    <col min="19" max="19" width="13.54296875" style="50" customWidth="1"/>
    <col min="20" max="20" width="10.81640625" style="19"/>
    <col min="21" max="21" width="24.54296875" style="19" bestFit="1" customWidth="1"/>
    <col min="22" max="22" width="19.81640625" style="19" bestFit="1" customWidth="1"/>
    <col min="23" max="23" width="24.54296875" style="19" bestFit="1" customWidth="1"/>
    <col min="24" max="24" width="14.453125" style="19" customWidth="1"/>
    <col min="25" max="16384" width="10.81640625" style="19"/>
  </cols>
  <sheetData>
    <row r="2" spans="2:19" ht="16.5" x14ac:dyDescent="0.3">
      <c r="B2" s="40"/>
      <c r="F2" s="21"/>
      <c r="H2" s="22"/>
      <c r="S2" s="19"/>
    </row>
    <row r="3" spans="2:19" ht="16.5" x14ac:dyDescent="0.3">
      <c r="B3" s="40"/>
      <c r="F3" s="21"/>
      <c r="H3" s="22"/>
      <c r="S3" s="19"/>
    </row>
    <row r="4" spans="2:19" ht="16" customHeight="1" x14ac:dyDescent="0.3">
      <c r="C4" s="22"/>
      <c r="E4" s="22"/>
      <c r="H4" s="65"/>
      <c r="S4" s="19"/>
    </row>
    <row r="5" spans="2:19" ht="18" x14ac:dyDescent="0.3">
      <c r="B5" s="86" t="s">
        <v>57</v>
      </c>
      <c r="C5" s="86"/>
      <c r="D5" s="86"/>
      <c r="E5" s="86"/>
      <c r="F5" s="74"/>
      <c r="H5" s="50"/>
      <c r="S5" s="19"/>
    </row>
    <row r="6" spans="2:19" ht="31" x14ac:dyDescent="0.3">
      <c r="B6" s="20" t="s">
        <v>16</v>
      </c>
      <c r="C6" s="20" t="s">
        <v>21</v>
      </c>
      <c r="D6" s="20" t="s">
        <v>15</v>
      </c>
      <c r="E6" s="20" t="s">
        <v>14</v>
      </c>
      <c r="F6" s="20"/>
      <c r="S6" s="19"/>
    </row>
    <row r="7" spans="2:19" ht="16.5" x14ac:dyDescent="0.35">
      <c r="B7" s="39" t="s">
        <v>74</v>
      </c>
      <c r="C7" s="77">
        <v>8440</v>
      </c>
      <c r="D7" s="79">
        <f>+C7-E7</f>
        <v>4363.8999999999996</v>
      </c>
      <c r="E7" s="80">
        <v>4076.1</v>
      </c>
      <c r="F7" s="67"/>
      <c r="S7" s="19"/>
    </row>
    <row r="8" spans="2:19" ht="16.5" x14ac:dyDescent="0.35">
      <c r="B8" s="39" t="s">
        <v>75</v>
      </c>
      <c r="C8" s="77">
        <v>8442</v>
      </c>
      <c r="D8" s="79">
        <f t="shared" ref="D8:D11" si="0">+C8-E8</f>
        <v>3502.5</v>
      </c>
      <c r="E8" s="80">
        <v>4939.5</v>
      </c>
      <c r="F8" s="67"/>
      <c r="S8" s="19"/>
    </row>
    <row r="9" spans="2:19" ht="16.5" x14ac:dyDescent="0.35">
      <c r="B9" s="39" t="s">
        <v>76</v>
      </c>
      <c r="C9" s="77">
        <v>9835</v>
      </c>
      <c r="D9" s="79">
        <f t="shared" si="0"/>
        <v>5231.8999999999996</v>
      </c>
      <c r="E9" s="81">
        <v>4603.1000000000004</v>
      </c>
      <c r="F9" s="67"/>
      <c r="S9" s="19"/>
    </row>
    <row r="10" spans="2:19" ht="16.5" x14ac:dyDescent="0.35">
      <c r="B10" s="39" t="s">
        <v>77</v>
      </c>
      <c r="C10" s="78">
        <v>8440</v>
      </c>
      <c r="D10" s="79">
        <f t="shared" si="0"/>
        <v>3311.2</v>
      </c>
      <c r="E10" s="81">
        <v>5128.8</v>
      </c>
      <c r="F10" s="67"/>
      <c r="S10" s="19"/>
    </row>
    <row r="11" spans="2:19" ht="16.5" x14ac:dyDescent="0.35">
      <c r="B11" s="39" t="s">
        <v>78</v>
      </c>
      <c r="C11" s="78">
        <v>8440</v>
      </c>
      <c r="D11" s="79">
        <f t="shared" si="0"/>
        <v>3407.3</v>
      </c>
      <c r="E11" s="81">
        <v>5032.7</v>
      </c>
      <c r="F11" s="67"/>
      <c r="S11" s="19"/>
    </row>
    <row r="12" spans="2:19" ht="16.5" x14ac:dyDescent="0.35">
      <c r="D12" s="67"/>
      <c r="E12" s="67"/>
      <c r="M12" s="51"/>
      <c r="N12" s="66"/>
    </row>
    <row r="17" spans="19:19" x14ac:dyDescent="0.3">
      <c r="S17" s="19"/>
    </row>
    <row r="18" spans="19:19" x14ac:dyDescent="0.3">
      <c r="S18" s="19"/>
    </row>
  </sheetData>
  <mergeCells count="1">
    <mergeCell ref="B5:E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80284-707E-4CE2-B3B5-14FBF1681E21}">
  <sheetPr>
    <pageSetUpPr fitToPage="1"/>
  </sheetPr>
  <dimension ref="E2:K9"/>
  <sheetViews>
    <sheetView topLeftCell="D1" zoomScale="85" zoomScaleNormal="85" workbookViewId="0">
      <selection activeCell="G5" sqref="G5"/>
    </sheetView>
  </sheetViews>
  <sheetFormatPr baseColWidth="10" defaultColWidth="10.81640625" defaultRowHeight="14" x14ac:dyDescent="0.3"/>
  <cols>
    <col min="1" max="1" width="10.81640625" style="19"/>
    <col min="2" max="2" width="12.7265625" style="19" bestFit="1" customWidth="1"/>
    <col min="3" max="3" width="18.54296875" style="19" bestFit="1" customWidth="1"/>
    <col min="4" max="4" width="10.453125" style="19" customWidth="1"/>
    <col min="5" max="5" width="14.26953125" style="19" customWidth="1"/>
    <col min="6" max="6" width="22.453125" style="19" bestFit="1" customWidth="1"/>
    <col min="7" max="7" width="18.7265625" style="19" bestFit="1" customWidth="1"/>
    <col min="8" max="8" width="9.81640625" style="19" bestFit="1" customWidth="1"/>
    <col min="9" max="9" width="23" style="19" bestFit="1" customWidth="1"/>
    <col min="10" max="10" width="10.81640625" style="19"/>
    <col min="11" max="11" width="10.81640625" style="50"/>
    <col min="12" max="16384" width="10.81640625" style="19"/>
  </cols>
  <sheetData>
    <row r="2" spans="5:10" ht="15" customHeight="1" x14ac:dyDescent="0.3"/>
    <row r="3" spans="5:10" ht="15.5" customHeight="1" x14ac:dyDescent="0.3">
      <c r="E3" s="87" t="s">
        <v>42</v>
      </c>
      <c r="F3" s="87"/>
      <c r="G3" s="87"/>
    </row>
    <row r="4" spans="5:10" ht="31" x14ac:dyDescent="0.3">
      <c r="E4" s="23" t="s">
        <v>16</v>
      </c>
      <c r="F4" s="82" t="s">
        <v>94</v>
      </c>
      <c r="G4" s="23" t="s">
        <v>25</v>
      </c>
    </row>
    <row r="5" spans="5:10" ht="15.5" x14ac:dyDescent="0.3">
      <c r="E5" s="94" t="s">
        <v>74</v>
      </c>
      <c r="F5" s="95">
        <v>50000</v>
      </c>
      <c r="G5" s="92">
        <v>330.6</v>
      </c>
    </row>
    <row r="6" spans="5:10" ht="15.5" x14ac:dyDescent="0.3">
      <c r="E6" s="94" t="s">
        <v>75</v>
      </c>
      <c r="F6" s="95">
        <v>50000</v>
      </c>
      <c r="G6" s="92">
        <v>485.8</v>
      </c>
    </row>
    <row r="7" spans="5:10" ht="15.5" x14ac:dyDescent="0.3">
      <c r="E7" s="94" t="s">
        <v>76</v>
      </c>
      <c r="F7" s="95">
        <v>50000</v>
      </c>
      <c r="G7" s="92">
        <v>1048.5</v>
      </c>
    </row>
    <row r="8" spans="5:10" ht="15.5" x14ac:dyDescent="0.3">
      <c r="E8" s="94" t="s">
        <v>77</v>
      </c>
      <c r="F8" s="95">
        <v>50000</v>
      </c>
      <c r="G8" s="93">
        <v>542.29999999999995</v>
      </c>
    </row>
    <row r="9" spans="5:10" ht="15.5" x14ac:dyDescent="0.3">
      <c r="E9" s="94" t="s">
        <v>78</v>
      </c>
      <c r="F9" s="95">
        <v>50000</v>
      </c>
      <c r="G9" s="93">
        <v>608.1</v>
      </c>
      <c r="I9" s="72"/>
      <c r="J9" s="73"/>
    </row>
  </sheetData>
  <mergeCells count="1">
    <mergeCell ref="E3:G3"/>
  </mergeCells>
  <pageMargins left="0.7" right="0.49" top="2.14" bottom="2.85" header="1.94" footer="0.5"/>
  <pageSetup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G26"/>
  <sheetViews>
    <sheetView topLeftCell="B2" zoomScaleNormal="100" workbookViewId="0">
      <selection activeCell="D12" sqref="D12:D14"/>
    </sheetView>
  </sheetViews>
  <sheetFormatPr baseColWidth="10" defaultColWidth="11.453125" defaultRowHeight="14" x14ac:dyDescent="0.3"/>
  <cols>
    <col min="1" max="1" width="11.453125" style="19"/>
    <col min="2" max="2" width="20.1796875" style="19" customWidth="1"/>
    <col min="3" max="3" width="14.1796875" style="19" customWidth="1"/>
    <col min="4" max="4" width="14.26953125" style="19" customWidth="1"/>
    <col min="5" max="5" width="18" style="19" bestFit="1" customWidth="1"/>
    <col min="6" max="6" width="9.1796875" style="19" bestFit="1" customWidth="1"/>
    <col min="7" max="7" width="9.453125" style="19" bestFit="1" customWidth="1"/>
    <col min="8" max="16384" width="11.453125" style="19"/>
  </cols>
  <sheetData>
    <row r="4" spans="2:4" ht="15.5" x14ac:dyDescent="0.35">
      <c r="B4" s="88" t="s">
        <v>43</v>
      </c>
      <c r="C4" s="88"/>
    </row>
    <row r="5" spans="2:4" ht="15.5" x14ac:dyDescent="0.35">
      <c r="B5" s="25" t="s">
        <v>8</v>
      </c>
      <c r="C5" s="25" t="s">
        <v>9</v>
      </c>
    </row>
    <row r="6" spans="2:4" ht="15.5" x14ac:dyDescent="0.35">
      <c r="B6" s="26" t="s">
        <v>10</v>
      </c>
      <c r="C6" s="25">
        <v>256</v>
      </c>
    </row>
    <row r="7" spans="2:4" ht="15.5" x14ac:dyDescent="0.35">
      <c r="B7" s="26" t="s">
        <v>11</v>
      </c>
      <c r="C7" s="25">
        <v>4</v>
      </c>
    </row>
    <row r="8" spans="2:4" ht="28.5" x14ac:dyDescent="0.35">
      <c r="B8" s="75" t="s">
        <v>62</v>
      </c>
      <c r="C8" s="25">
        <v>1</v>
      </c>
    </row>
    <row r="10" spans="2:4" ht="15.5" x14ac:dyDescent="0.35">
      <c r="B10" s="88" t="s">
        <v>44</v>
      </c>
      <c r="C10" s="88"/>
      <c r="D10" s="88"/>
    </row>
    <row r="11" spans="2:4" ht="15.5" x14ac:dyDescent="0.35">
      <c r="B11" s="25" t="s">
        <v>7</v>
      </c>
      <c r="C11" s="25" t="s">
        <v>45</v>
      </c>
      <c r="D11" s="25" t="s">
        <v>46</v>
      </c>
    </row>
    <row r="12" spans="2:4" x14ac:dyDescent="0.3">
      <c r="B12" s="19" t="s">
        <v>86</v>
      </c>
      <c r="C12" s="41">
        <v>3</v>
      </c>
      <c r="D12" s="41">
        <v>8</v>
      </c>
    </row>
    <row r="13" spans="2:4" x14ac:dyDescent="0.3">
      <c r="B13" s="19" t="s">
        <v>87</v>
      </c>
      <c r="C13" s="41">
        <v>3</v>
      </c>
      <c r="D13" s="41">
        <v>3</v>
      </c>
    </row>
    <row r="14" spans="2:4" x14ac:dyDescent="0.3">
      <c r="B14" s="19" t="s">
        <v>88</v>
      </c>
      <c r="C14" s="41">
        <v>3</v>
      </c>
      <c r="D14" s="41">
        <v>1</v>
      </c>
    </row>
    <row r="15" spans="2:4" x14ac:dyDescent="0.3">
      <c r="B15" s="42"/>
      <c r="C15" s="43"/>
      <c r="D15" s="43"/>
    </row>
    <row r="19" spans="2:7" x14ac:dyDescent="0.3">
      <c r="G19" s="44"/>
    </row>
    <row r="20" spans="2:7" x14ac:dyDescent="0.3">
      <c r="G20" s="44"/>
    </row>
    <row r="21" spans="2:7" x14ac:dyDescent="0.3">
      <c r="G21" s="44"/>
    </row>
    <row r="22" spans="2:7" x14ac:dyDescent="0.3">
      <c r="G22" s="44"/>
    </row>
    <row r="26" spans="2:7" x14ac:dyDescent="0.3">
      <c r="B26" s="45"/>
    </row>
  </sheetData>
  <mergeCells count="2">
    <mergeCell ref="B4:C4"/>
    <mergeCell ref="B10:D10"/>
  </mergeCells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24637-F486-4BB6-AB0B-C23E4E884856}">
  <dimension ref="A6:AI65"/>
  <sheetViews>
    <sheetView topLeftCell="A4" zoomScale="90" zoomScaleNormal="90" workbookViewId="0">
      <selection activeCell="C16" sqref="C16:C19"/>
    </sheetView>
  </sheetViews>
  <sheetFormatPr baseColWidth="10" defaultColWidth="9.1796875" defaultRowHeight="14" x14ac:dyDescent="0.3"/>
  <cols>
    <col min="1" max="1" width="46.54296875" style="19" bestFit="1" customWidth="1"/>
    <col min="2" max="2" width="17.26953125" style="19" customWidth="1"/>
    <col min="3" max="3" width="16.81640625" style="19" customWidth="1"/>
    <col min="4" max="4" width="12.54296875" style="19" bestFit="1" customWidth="1"/>
    <col min="5" max="6" width="9.1796875" style="19"/>
    <col min="7" max="7" width="48.7265625" style="19" bestFit="1" customWidth="1"/>
    <col min="8" max="9" width="13.81640625" style="19" bestFit="1" customWidth="1"/>
    <col min="10" max="10" width="19.26953125" style="19" bestFit="1" customWidth="1"/>
    <col min="11" max="12" width="13.81640625" style="19" bestFit="1" customWidth="1"/>
    <col min="13" max="13" width="12.1796875" style="19" bestFit="1" customWidth="1"/>
    <col min="14" max="14" width="16.54296875" style="19" bestFit="1" customWidth="1"/>
    <col min="15" max="15" width="12.7265625" style="19" bestFit="1" customWidth="1"/>
    <col min="16" max="16" width="22" style="46" customWidth="1"/>
    <col min="17" max="17" width="29.453125" style="46" bestFit="1" customWidth="1"/>
    <col min="18" max="18" width="9" style="46" bestFit="1" customWidth="1"/>
    <col min="19" max="19" width="17.1796875" style="46" customWidth="1"/>
    <col min="20" max="20" width="9.1796875" style="46"/>
    <col min="21" max="21" width="29.453125" style="19" bestFit="1" customWidth="1"/>
    <col min="22" max="22" width="9" style="19" bestFit="1" customWidth="1"/>
    <col min="23" max="23" width="16.81640625" style="19" customWidth="1"/>
    <col min="24" max="24" width="9.1796875" style="19"/>
    <col min="25" max="25" width="29.453125" style="19" bestFit="1" customWidth="1"/>
    <col min="26" max="26" width="9" style="19" bestFit="1" customWidth="1"/>
    <col min="27" max="27" width="18.26953125" style="19" customWidth="1"/>
    <col min="28" max="28" width="9.1796875" style="19" customWidth="1"/>
    <col min="29" max="31" width="9.1796875" style="19"/>
    <col min="32" max="32" width="29.453125" style="19" bestFit="1" customWidth="1"/>
    <col min="33" max="33" width="11.1796875" style="19" bestFit="1" customWidth="1"/>
    <col min="34" max="34" width="10.1796875" style="19" bestFit="1" customWidth="1"/>
    <col min="35" max="35" width="14.54296875" style="19" bestFit="1" customWidth="1"/>
    <col min="36" max="16384" width="9.1796875" style="19"/>
  </cols>
  <sheetData>
    <row r="6" spans="1:3" ht="15" customHeight="1" x14ac:dyDescent="0.35">
      <c r="A6" s="88" t="s">
        <v>47</v>
      </c>
      <c r="B6" s="88"/>
    </row>
    <row r="7" spans="1:3" x14ac:dyDescent="0.3">
      <c r="A7" s="41" t="s">
        <v>16</v>
      </c>
      <c r="B7" s="41" t="s">
        <v>48</v>
      </c>
      <c r="C7" s="47"/>
    </row>
    <row r="8" spans="1:3" x14ac:dyDescent="0.3">
      <c r="A8" s="47" t="s">
        <v>40</v>
      </c>
      <c r="B8" s="65">
        <v>4322744.5</v>
      </c>
      <c r="C8" s="47"/>
    </row>
    <row r="9" spans="1:3" x14ac:dyDescent="0.3">
      <c r="A9" s="47" t="s">
        <v>41</v>
      </c>
      <c r="B9" s="65">
        <v>1488175</v>
      </c>
      <c r="C9" s="48"/>
    </row>
    <row r="10" spans="1:3" x14ac:dyDescent="0.3">
      <c r="A10" s="47"/>
      <c r="B10" s="49"/>
      <c r="C10" s="47"/>
    </row>
    <row r="15" spans="1:3" ht="42" x14ac:dyDescent="0.3">
      <c r="A15" s="76" t="s">
        <v>49</v>
      </c>
      <c r="B15" s="82" t="s">
        <v>64</v>
      </c>
      <c r="C15" s="82" t="s">
        <v>50</v>
      </c>
    </row>
    <row r="16" spans="1:3" x14ac:dyDescent="0.3">
      <c r="A16" s="69" t="s">
        <v>89</v>
      </c>
      <c r="B16" s="41">
        <v>2</v>
      </c>
      <c r="C16" s="83">
        <v>310000</v>
      </c>
    </row>
    <row r="17" spans="1:35" x14ac:dyDescent="0.3">
      <c r="A17" s="69" t="s">
        <v>63</v>
      </c>
      <c r="B17" s="41">
        <v>100</v>
      </c>
      <c r="C17" s="83">
        <v>1682600</v>
      </c>
    </row>
    <row r="18" spans="1:35" x14ac:dyDescent="0.3">
      <c r="A18" s="69" t="s">
        <v>38</v>
      </c>
      <c r="B18" s="41">
        <v>1514.7</v>
      </c>
      <c r="C18" s="83">
        <v>1863018</v>
      </c>
    </row>
    <row r="19" spans="1:35" ht="15" thickBot="1" x14ac:dyDescent="0.4">
      <c r="A19" s="69" t="s">
        <v>39</v>
      </c>
      <c r="B19" s="41">
        <v>409.5</v>
      </c>
      <c r="C19" s="83">
        <v>467126.5</v>
      </c>
      <c r="G19" s="71"/>
      <c r="H19" s="70"/>
    </row>
    <row r="20" spans="1:35" ht="28" customHeight="1" thickBot="1" x14ac:dyDescent="0.4">
      <c r="B20" s="50"/>
      <c r="C20" s="45"/>
      <c r="G20" s="71"/>
      <c r="H20" s="70"/>
      <c r="Q20" s="6" t="s">
        <v>35</v>
      </c>
      <c r="R20" s="3" t="s">
        <v>6</v>
      </c>
      <c r="S20" s="4" t="s">
        <v>36</v>
      </c>
      <c r="U20" s="6" t="s">
        <v>35</v>
      </c>
      <c r="V20" s="3" t="s">
        <v>6</v>
      </c>
      <c r="W20" s="4" t="s">
        <v>36</v>
      </c>
      <c r="Y20" s="6" t="s">
        <v>35</v>
      </c>
      <c r="Z20" s="3" t="s">
        <v>6</v>
      </c>
      <c r="AA20" s="4" t="s">
        <v>36</v>
      </c>
      <c r="AF20" s="12" t="s">
        <v>35</v>
      </c>
      <c r="AG20" s="13" t="s">
        <v>6</v>
      </c>
      <c r="AH20" s="13" t="s">
        <v>11</v>
      </c>
      <c r="AI20" s="14" t="s">
        <v>36</v>
      </c>
    </row>
    <row r="21" spans="1:35" x14ac:dyDescent="0.3">
      <c r="B21" s="50"/>
      <c r="J21" s="89"/>
      <c r="K21" s="89"/>
      <c r="L21" s="89"/>
      <c r="Q21" s="7" t="s">
        <v>37</v>
      </c>
      <c r="R21" s="5">
        <v>10</v>
      </c>
      <c r="S21" s="6">
        <v>5000000</v>
      </c>
      <c r="U21" s="7" t="s">
        <v>37</v>
      </c>
      <c r="V21" s="5"/>
      <c r="W21" s="6"/>
      <c r="Y21" s="8" t="s">
        <v>37</v>
      </c>
      <c r="Z21" s="5"/>
      <c r="AA21" s="6"/>
      <c r="AF21" s="11" t="s">
        <v>37</v>
      </c>
      <c r="AG21" s="52">
        <f>+R21</f>
        <v>10</v>
      </c>
      <c r="AH21" s="53">
        <f>+AG21/10</f>
        <v>1</v>
      </c>
      <c r="AI21" s="54">
        <f>+S21</f>
        <v>5000000</v>
      </c>
    </row>
    <row r="22" spans="1:35" x14ac:dyDescent="0.3">
      <c r="K22" s="46"/>
      <c r="O22" s="46"/>
      <c r="P22" s="50"/>
      <c r="Q22" s="7" t="s">
        <v>38</v>
      </c>
      <c r="R22" s="5">
        <v>11644</v>
      </c>
      <c r="S22" s="6">
        <v>2782370</v>
      </c>
      <c r="U22" s="7" t="s">
        <v>38</v>
      </c>
      <c r="V22" s="5">
        <v>3353</v>
      </c>
      <c r="W22" s="6">
        <v>728321</v>
      </c>
      <c r="Y22" s="8" t="s">
        <v>38</v>
      </c>
      <c r="Z22" s="5">
        <v>3650</v>
      </c>
      <c r="AA22" s="6">
        <v>990573</v>
      </c>
      <c r="AF22" s="9" t="s">
        <v>38</v>
      </c>
      <c r="AG22" s="55">
        <f>+R22+V22+Z22</f>
        <v>18647</v>
      </c>
      <c r="AH22" s="55">
        <f>+AG22/10</f>
        <v>1864.7</v>
      </c>
      <c r="AI22" s="56">
        <f>+S22+W22+AA22</f>
        <v>4501264</v>
      </c>
    </row>
    <row r="23" spans="1:35" x14ac:dyDescent="0.3">
      <c r="K23" s="46"/>
      <c r="O23" s="46"/>
      <c r="P23" s="50"/>
      <c r="Q23" s="7" t="s">
        <v>39</v>
      </c>
      <c r="R23" s="5">
        <v>388</v>
      </c>
      <c r="S23" s="6">
        <v>94302</v>
      </c>
      <c r="U23" s="7" t="s">
        <v>39</v>
      </c>
      <c r="V23" s="5">
        <v>2125</v>
      </c>
      <c r="W23" s="6">
        <v>887878</v>
      </c>
      <c r="Y23" s="8" t="s">
        <v>39</v>
      </c>
      <c r="Z23" s="5">
        <v>7791</v>
      </c>
      <c r="AA23" s="6">
        <v>1633935</v>
      </c>
      <c r="AF23" s="9" t="s">
        <v>39</v>
      </c>
      <c r="AG23" s="55">
        <f>+R23+V23+Z23</f>
        <v>10304</v>
      </c>
      <c r="AH23" s="55">
        <f>+AG23/10</f>
        <v>1030.4000000000001</v>
      </c>
      <c r="AI23" s="56">
        <f>+S23+W23+AA23</f>
        <v>2616115</v>
      </c>
    </row>
    <row r="24" spans="1:35" ht="14.5" thickBot="1" x14ac:dyDescent="0.35">
      <c r="K24" s="46"/>
      <c r="O24" s="46"/>
      <c r="P24" s="50"/>
      <c r="Q24" s="6" t="s">
        <v>17</v>
      </c>
      <c r="R24" s="5">
        <f>SUM(R21:R23)</f>
        <v>12042</v>
      </c>
      <c r="S24" s="6">
        <f>SUM(S21:S23)</f>
        <v>7876672</v>
      </c>
      <c r="U24" s="6" t="s">
        <v>17</v>
      </c>
      <c r="V24" s="5">
        <f>SUM(V22:V23)</f>
        <v>5478</v>
      </c>
      <c r="W24" s="6">
        <f>SUM(W22:W23)</f>
        <v>1616199</v>
      </c>
      <c r="Y24" s="6" t="s">
        <v>17</v>
      </c>
      <c r="Z24" s="5">
        <f>SUM(Z22:Z23)</f>
        <v>11441</v>
      </c>
      <c r="AA24" s="6">
        <f>SUM(AA22:AA23)</f>
        <v>2624508</v>
      </c>
      <c r="AF24" s="10" t="s">
        <v>17</v>
      </c>
      <c r="AG24" s="57">
        <f>SUM(AG21:AG23)</f>
        <v>28961</v>
      </c>
      <c r="AH24" s="57">
        <f>SUM(AH21:AH23)</f>
        <v>2896.1000000000004</v>
      </c>
      <c r="AI24" s="58">
        <f>SUM(AI21:AI23)</f>
        <v>12117379</v>
      </c>
    </row>
    <row r="25" spans="1:35" x14ac:dyDescent="0.3">
      <c r="I25" s="46"/>
      <c r="O25" s="46"/>
      <c r="P25" s="19"/>
      <c r="Q25" s="19"/>
      <c r="R25" s="19"/>
      <c r="S25" s="19"/>
    </row>
    <row r="26" spans="1:35" x14ac:dyDescent="0.3">
      <c r="O26" s="46"/>
      <c r="P26" s="19"/>
      <c r="Q26" s="19"/>
      <c r="R26" s="19"/>
      <c r="S26" s="19"/>
    </row>
    <row r="27" spans="1:35" x14ac:dyDescent="0.3">
      <c r="O27" s="46"/>
      <c r="P27" s="19"/>
      <c r="Q27" s="19"/>
      <c r="R27" s="19"/>
      <c r="S27" s="19"/>
      <c r="AI27" s="59"/>
    </row>
    <row r="28" spans="1:35" x14ac:dyDescent="0.3">
      <c r="O28" s="46"/>
      <c r="P28" s="19"/>
      <c r="Q28" s="19"/>
      <c r="R28" s="19"/>
      <c r="S28" s="19"/>
    </row>
    <row r="29" spans="1:35" x14ac:dyDescent="0.3">
      <c r="O29" s="46"/>
      <c r="P29" s="19"/>
      <c r="Q29" s="19"/>
      <c r="R29" s="19"/>
      <c r="S29" s="19"/>
    </row>
    <row r="30" spans="1:35" x14ac:dyDescent="0.3">
      <c r="O30" s="46"/>
      <c r="P30" s="19"/>
      <c r="Q30" s="19"/>
      <c r="R30" s="19"/>
      <c r="S30" s="19"/>
    </row>
    <row r="31" spans="1:35" x14ac:dyDescent="0.3">
      <c r="O31" s="46"/>
      <c r="P31" s="19"/>
      <c r="Q31" s="19"/>
      <c r="R31" s="19"/>
      <c r="S31" s="19"/>
    </row>
    <row r="32" spans="1:35" x14ac:dyDescent="0.3">
      <c r="O32" s="46"/>
      <c r="P32" s="19"/>
      <c r="Q32" s="19"/>
      <c r="R32" s="19"/>
      <c r="S32" s="19"/>
    </row>
    <row r="33" spans="15:19" x14ac:dyDescent="0.3">
      <c r="O33" s="46"/>
      <c r="P33" s="19"/>
      <c r="Q33" s="19"/>
      <c r="R33" s="19"/>
      <c r="S33" s="19"/>
    </row>
    <row r="34" spans="15:19" x14ac:dyDescent="0.3">
      <c r="O34" s="46"/>
      <c r="P34" s="19"/>
      <c r="Q34" s="19"/>
      <c r="R34" s="19"/>
      <c r="S34" s="19"/>
    </row>
    <row r="35" spans="15:19" x14ac:dyDescent="0.3">
      <c r="O35" s="46"/>
      <c r="P35" s="19"/>
      <c r="Q35" s="19"/>
      <c r="R35" s="19"/>
      <c r="S35" s="19"/>
    </row>
    <row r="36" spans="15:19" x14ac:dyDescent="0.3">
      <c r="O36" s="46"/>
      <c r="P36" s="19"/>
      <c r="Q36" s="19"/>
      <c r="R36" s="19"/>
      <c r="S36" s="19"/>
    </row>
    <row r="37" spans="15:19" x14ac:dyDescent="0.3">
      <c r="O37" s="46"/>
      <c r="P37" s="19"/>
      <c r="Q37" s="19"/>
      <c r="R37" s="19"/>
      <c r="S37" s="19"/>
    </row>
    <row r="38" spans="15:19" x14ac:dyDescent="0.3">
      <c r="O38" s="46"/>
      <c r="P38" s="19"/>
      <c r="Q38" s="19"/>
      <c r="R38" s="19"/>
      <c r="S38" s="19"/>
    </row>
    <row r="39" spans="15:19" x14ac:dyDescent="0.3">
      <c r="O39" s="46"/>
    </row>
    <row r="40" spans="15:19" x14ac:dyDescent="0.3">
      <c r="O40" s="46"/>
    </row>
    <row r="41" spans="15:19" x14ac:dyDescent="0.3">
      <c r="O41" s="46"/>
    </row>
    <row r="42" spans="15:19" x14ac:dyDescent="0.3">
      <c r="O42" s="46"/>
    </row>
    <row r="43" spans="15:19" x14ac:dyDescent="0.3">
      <c r="O43" s="46"/>
    </row>
    <row r="44" spans="15:19" x14ac:dyDescent="0.3">
      <c r="O44" s="46"/>
    </row>
    <row r="45" spans="15:19" x14ac:dyDescent="0.3">
      <c r="O45" s="46"/>
    </row>
    <row r="46" spans="15:19" x14ac:dyDescent="0.3">
      <c r="O46" s="46"/>
    </row>
    <row r="47" spans="15:19" x14ac:dyDescent="0.3">
      <c r="O47" s="46"/>
    </row>
    <row r="48" spans="15:19" x14ac:dyDescent="0.3">
      <c r="O48" s="46"/>
    </row>
    <row r="53" spans="1:8" ht="15" x14ac:dyDescent="0.3">
      <c r="A53" s="60"/>
      <c r="B53" s="60"/>
      <c r="G53" s="50"/>
    </row>
    <row r="54" spans="1:8" x14ac:dyDescent="0.3">
      <c r="G54" s="50"/>
    </row>
    <row r="55" spans="1:8" x14ac:dyDescent="0.3">
      <c r="G55" s="50"/>
    </row>
    <row r="56" spans="1:8" x14ac:dyDescent="0.3">
      <c r="F56" s="19" t="s">
        <v>28</v>
      </c>
      <c r="G56" s="50">
        <f>270000+2086132</f>
        <v>2356132</v>
      </c>
    </row>
    <row r="57" spans="1:8" x14ac:dyDescent="0.3">
      <c r="F57" s="19" t="s">
        <v>29</v>
      </c>
      <c r="G57" s="50">
        <v>937457</v>
      </c>
      <c r="H57" s="61"/>
    </row>
    <row r="58" spans="1:8" x14ac:dyDescent="0.3">
      <c r="F58" s="19" t="s">
        <v>30</v>
      </c>
      <c r="G58" s="50">
        <v>3068379</v>
      </c>
    </row>
    <row r="59" spans="1:8" x14ac:dyDescent="0.3">
      <c r="F59" s="19" t="s">
        <v>31</v>
      </c>
      <c r="G59" s="50">
        <f>5000000+2876672</f>
        <v>7876672</v>
      </c>
    </row>
    <row r="60" spans="1:8" x14ac:dyDescent="0.3">
      <c r="F60" s="19" t="s">
        <v>32</v>
      </c>
      <c r="G60" s="50">
        <v>1616199</v>
      </c>
    </row>
    <row r="61" spans="1:8" x14ac:dyDescent="0.3">
      <c r="F61" s="19" t="s">
        <v>33</v>
      </c>
      <c r="G61" s="50">
        <v>2624508</v>
      </c>
    </row>
    <row r="62" spans="1:8" x14ac:dyDescent="0.3">
      <c r="G62" s="62">
        <f>SUM(G56:G61)</f>
        <v>18479347</v>
      </c>
    </row>
    <row r="63" spans="1:8" x14ac:dyDescent="0.3">
      <c r="G63" s="50"/>
    </row>
    <row r="64" spans="1:8" x14ac:dyDescent="0.3">
      <c r="G64" s="50"/>
    </row>
    <row r="65" spans="7:7" x14ac:dyDescent="0.3">
      <c r="G65" s="50"/>
    </row>
  </sheetData>
  <mergeCells count="2">
    <mergeCell ref="A6:B6"/>
    <mergeCell ref="J21:L2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D5FB0-7F30-41CB-8495-9593322432E9}">
  <dimension ref="B4:F30"/>
  <sheetViews>
    <sheetView topLeftCell="A4" zoomScale="55" zoomScaleNormal="55" workbookViewId="0">
      <selection activeCell="E14" sqref="E14"/>
    </sheetView>
  </sheetViews>
  <sheetFormatPr baseColWidth="10" defaultColWidth="11.453125" defaultRowHeight="14.5" x14ac:dyDescent="0.35"/>
  <cols>
    <col min="2" max="2" width="26.26953125" bestFit="1" customWidth="1"/>
    <col min="3" max="3" width="12.26953125" customWidth="1"/>
    <col min="4" max="4" width="13.7265625" bestFit="1" customWidth="1"/>
    <col min="5" max="5" width="14.08984375" bestFit="1" customWidth="1"/>
    <col min="9" max="9" width="20.7265625" customWidth="1"/>
    <col min="13" max="13" width="17.54296875" bestFit="1" customWidth="1"/>
    <col min="14" max="14" width="16.453125" customWidth="1"/>
  </cols>
  <sheetData>
    <row r="4" spans="2:6" ht="15.5" x14ac:dyDescent="0.35">
      <c r="B4" s="88" t="s">
        <v>51</v>
      </c>
      <c r="C4" s="88"/>
      <c r="D4" s="88"/>
      <c r="E4" s="88"/>
      <c r="F4" s="26"/>
    </row>
    <row r="5" spans="2:6" ht="15.5" x14ac:dyDescent="0.35">
      <c r="B5" s="26"/>
      <c r="C5" s="88" t="s">
        <v>7</v>
      </c>
      <c r="D5" s="88"/>
      <c r="E5" s="88"/>
      <c r="F5" s="26"/>
    </row>
    <row r="6" spans="2:6" ht="15.5" x14ac:dyDescent="0.35">
      <c r="B6" s="27" t="s">
        <v>34</v>
      </c>
      <c r="C6" s="27" t="s">
        <v>90</v>
      </c>
      <c r="D6" s="27" t="s">
        <v>91</v>
      </c>
      <c r="E6" s="27" t="s">
        <v>92</v>
      </c>
      <c r="F6" s="26"/>
    </row>
    <row r="7" spans="2:6" ht="15.5" x14ac:dyDescent="0.35">
      <c r="B7" s="28" t="s">
        <v>52</v>
      </c>
      <c r="C7" s="28">
        <v>0</v>
      </c>
      <c r="D7" s="28">
        <v>0</v>
      </c>
      <c r="E7" s="28">
        <v>1</v>
      </c>
      <c r="F7" s="26"/>
    </row>
    <row r="8" spans="2:6" ht="15.5" x14ac:dyDescent="0.35">
      <c r="B8" s="28" t="s">
        <v>53</v>
      </c>
      <c r="C8" s="28">
        <v>2</v>
      </c>
      <c r="D8" s="28">
        <v>0</v>
      </c>
      <c r="E8" s="28">
        <v>0</v>
      </c>
      <c r="F8" s="26"/>
    </row>
    <row r="9" spans="2:6" ht="15.5" x14ac:dyDescent="0.35">
      <c r="B9" s="26"/>
      <c r="C9" s="26"/>
      <c r="D9" s="26"/>
      <c r="E9" s="26"/>
      <c r="F9" s="26"/>
    </row>
    <row r="10" spans="2:6" ht="15.5" x14ac:dyDescent="0.35">
      <c r="B10" s="26"/>
      <c r="C10" s="26"/>
      <c r="D10" s="26"/>
      <c r="E10" s="26"/>
      <c r="F10" s="26"/>
    </row>
    <row r="11" spans="2:6" ht="15.5" x14ac:dyDescent="0.35">
      <c r="B11" s="29"/>
      <c r="C11" s="29"/>
      <c r="D11" s="26"/>
      <c r="E11" s="26"/>
      <c r="F11" s="26"/>
    </row>
    <row r="12" spans="2:6" ht="15.5" x14ac:dyDescent="0.35">
      <c r="B12" s="30" t="s">
        <v>65</v>
      </c>
      <c r="C12" s="2" t="s">
        <v>9</v>
      </c>
      <c r="D12" s="26"/>
      <c r="E12" s="26"/>
      <c r="F12" s="26"/>
    </row>
    <row r="13" spans="2:6" ht="15.5" x14ac:dyDescent="0.35">
      <c r="B13" s="26" t="s">
        <v>66</v>
      </c>
      <c r="C13" s="31">
        <v>1</v>
      </c>
      <c r="D13" s="26"/>
      <c r="E13" s="26"/>
      <c r="F13" s="26"/>
    </row>
    <row r="14" spans="2:6" ht="15.5" x14ac:dyDescent="0.35">
      <c r="B14" s="26" t="s">
        <v>67</v>
      </c>
      <c r="C14" s="31">
        <v>2</v>
      </c>
      <c r="D14" s="26"/>
      <c r="E14" s="26"/>
      <c r="F14" s="26"/>
    </row>
    <row r="15" spans="2:6" ht="15.5" x14ac:dyDescent="0.35">
      <c r="B15" s="26"/>
      <c r="C15" s="26"/>
      <c r="D15" s="26"/>
      <c r="E15" s="26"/>
      <c r="F15" s="26"/>
    </row>
    <row r="16" spans="2:6" ht="15.5" x14ac:dyDescent="0.35">
      <c r="B16" s="26"/>
      <c r="C16" s="26"/>
      <c r="D16" s="26"/>
      <c r="E16" s="26"/>
      <c r="F16" s="26"/>
    </row>
    <row r="17" spans="2:6" ht="15.5" x14ac:dyDescent="0.35">
      <c r="B17" s="25"/>
      <c r="C17" s="25"/>
      <c r="D17" s="25"/>
      <c r="E17" s="25"/>
      <c r="F17" s="26"/>
    </row>
    <row r="18" spans="2:6" ht="15.5" x14ac:dyDescent="0.35">
      <c r="B18" s="26" t="s">
        <v>68</v>
      </c>
      <c r="C18" s="25"/>
      <c r="D18" s="25"/>
      <c r="E18" s="25"/>
      <c r="F18" s="26"/>
    </row>
    <row r="19" spans="2:6" ht="15.5" x14ac:dyDescent="0.35">
      <c r="B19" s="25"/>
      <c r="C19" s="27" t="s">
        <v>7</v>
      </c>
      <c r="D19" s="27"/>
      <c r="E19" s="27"/>
      <c r="F19" s="26"/>
    </row>
    <row r="20" spans="2:6" ht="15.5" x14ac:dyDescent="0.35">
      <c r="B20" s="26" t="s">
        <v>69</v>
      </c>
      <c r="C20" s="27" t="s">
        <v>90</v>
      </c>
      <c r="D20" s="27" t="s">
        <v>91</v>
      </c>
      <c r="E20" s="27" t="s">
        <v>92</v>
      </c>
      <c r="F20" s="26"/>
    </row>
    <row r="21" spans="2:6" ht="15.5" x14ac:dyDescent="0.35">
      <c r="B21" s="26" t="s">
        <v>70</v>
      </c>
      <c r="C21" s="26">
        <v>0</v>
      </c>
      <c r="D21" s="26">
        <v>0</v>
      </c>
      <c r="E21" s="26">
        <v>0</v>
      </c>
      <c r="F21" s="26"/>
    </row>
    <row r="22" spans="2:6" ht="15.5" x14ac:dyDescent="0.35">
      <c r="B22" s="26" t="s">
        <v>71</v>
      </c>
      <c r="C22" s="26">
        <v>0</v>
      </c>
      <c r="D22" s="26">
        <v>0</v>
      </c>
      <c r="E22" s="26">
        <v>1</v>
      </c>
      <c r="F22" s="26"/>
    </row>
    <row r="23" spans="2:6" ht="15.5" x14ac:dyDescent="0.35">
      <c r="B23" s="26"/>
      <c r="C23" s="26"/>
      <c r="D23" s="26"/>
      <c r="E23" s="26"/>
      <c r="F23" s="26"/>
    </row>
    <row r="24" spans="2:6" ht="15.5" x14ac:dyDescent="0.35">
      <c r="B24" s="26"/>
      <c r="C24" s="26"/>
      <c r="D24" s="26"/>
      <c r="E24" s="26"/>
      <c r="F24" s="26"/>
    </row>
    <row r="25" spans="2:6" ht="15.5" x14ac:dyDescent="0.35">
      <c r="B25" s="25"/>
      <c r="C25" s="25"/>
      <c r="D25" s="26"/>
      <c r="E25" s="26"/>
      <c r="F25" s="26"/>
    </row>
    <row r="26" spans="2:6" ht="15.5" x14ac:dyDescent="0.35">
      <c r="B26" s="26" t="s">
        <v>72</v>
      </c>
      <c r="C26" s="26" t="s">
        <v>73</v>
      </c>
      <c r="D26" s="32"/>
      <c r="E26" s="26"/>
      <c r="F26" s="26"/>
    </row>
    <row r="27" spans="2:6" ht="15.5" x14ac:dyDescent="0.35">
      <c r="B27" s="26" t="s">
        <v>93</v>
      </c>
      <c r="C27" s="26">
        <v>1</v>
      </c>
      <c r="D27" s="32"/>
      <c r="E27" s="26"/>
      <c r="F27" s="26"/>
    </row>
    <row r="28" spans="2:6" ht="15.5" x14ac:dyDescent="0.35">
      <c r="B28" s="33"/>
      <c r="C28" s="33"/>
      <c r="D28" s="34"/>
      <c r="E28" s="33"/>
    </row>
    <row r="29" spans="2:6" ht="15.5" x14ac:dyDescent="0.35">
      <c r="B29" s="33"/>
      <c r="C29" s="33"/>
      <c r="D29" s="34"/>
      <c r="E29" s="33"/>
    </row>
    <row r="30" spans="2:6" x14ac:dyDescent="0.35">
      <c r="D30" s="1"/>
    </row>
  </sheetData>
  <mergeCells count="2">
    <mergeCell ref="B4:E4"/>
    <mergeCell ref="C5:E5"/>
  </mergeCells>
  <pageMargins left="0.7" right="0.7" top="0.75" bottom="0.75" header="0.3" footer="0.3"/>
  <pageSetup paperSize="9" orientation="portrait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1C2A9-C5A7-4D2E-88FF-44BD6BFD6246}">
  <dimension ref="B6:C9"/>
  <sheetViews>
    <sheetView zoomScale="85" zoomScaleNormal="85" workbookViewId="0">
      <selection activeCell="C7" sqref="C7"/>
    </sheetView>
  </sheetViews>
  <sheetFormatPr baseColWidth="10" defaultColWidth="10.81640625" defaultRowHeight="14.5" x14ac:dyDescent="0.35"/>
  <cols>
    <col min="2" max="2" width="28.1796875" bestFit="1" customWidth="1"/>
    <col min="3" max="3" width="12.26953125" bestFit="1" customWidth="1"/>
  </cols>
  <sheetData>
    <row r="6" spans="2:3" ht="15.5" x14ac:dyDescent="0.35">
      <c r="B6" s="24" t="s">
        <v>18</v>
      </c>
      <c r="C6" s="24" t="s">
        <v>9</v>
      </c>
    </row>
    <row r="7" spans="2:3" ht="15.5" x14ac:dyDescent="0.35">
      <c r="B7" s="39" t="s">
        <v>95</v>
      </c>
      <c r="C7" s="24">
        <v>2</v>
      </c>
    </row>
    <row r="8" spans="2:3" ht="15.5" x14ac:dyDescent="0.35">
      <c r="B8" s="39"/>
      <c r="C8" s="39"/>
    </row>
    <row r="9" spans="2:3" ht="15.5" x14ac:dyDescent="0.35">
      <c r="B9" s="39"/>
      <c r="C9" s="39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B4E93-9E21-4165-A8DF-F9947700880D}">
  <dimension ref="A2:L17"/>
  <sheetViews>
    <sheetView tabSelected="1" zoomScale="55" zoomScaleNormal="55" workbookViewId="0">
      <selection activeCell="D26" sqref="D26"/>
    </sheetView>
  </sheetViews>
  <sheetFormatPr baseColWidth="10" defaultColWidth="11.453125" defaultRowHeight="14" x14ac:dyDescent="0.3"/>
  <cols>
    <col min="1" max="1" width="11.453125" style="19"/>
    <col min="2" max="2" width="45.81640625" style="19" customWidth="1"/>
    <col min="3" max="3" width="15.1796875" style="19" customWidth="1"/>
    <col min="4" max="4" width="17.453125" style="19" customWidth="1"/>
    <col min="5" max="5" width="19.453125" style="19" customWidth="1"/>
    <col min="6" max="6" width="27.26953125" style="19" customWidth="1"/>
    <col min="7" max="7" width="11.453125" style="19"/>
    <col min="8" max="8" width="12.54296875" style="19" bestFit="1" customWidth="1"/>
    <col min="9" max="9" width="13.453125" style="19" bestFit="1" customWidth="1"/>
    <col min="10" max="10" width="13.81640625" style="19" customWidth="1"/>
    <col min="11" max="12" width="11.453125" style="19"/>
    <col min="13" max="13" width="31.26953125" style="19" bestFit="1" customWidth="1"/>
    <col min="14" max="14" width="10" style="19" bestFit="1" customWidth="1"/>
    <col min="15" max="15" width="8.1796875" style="19" bestFit="1" customWidth="1"/>
    <col min="16" max="16384" width="11.453125" style="19"/>
  </cols>
  <sheetData>
    <row r="2" spans="1:12" ht="20" x14ac:dyDescent="0.3">
      <c r="A2" s="90"/>
      <c r="B2" s="90"/>
      <c r="C2" s="90"/>
      <c r="D2" s="90"/>
      <c r="E2" s="90"/>
      <c r="F2" s="90"/>
    </row>
    <row r="4" spans="1:12" ht="37.5" customHeight="1" x14ac:dyDescent="0.3">
      <c r="B4" s="91" t="s">
        <v>0</v>
      </c>
      <c r="C4" s="91"/>
      <c r="D4" s="91"/>
      <c r="E4" s="91"/>
      <c r="F4" s="91"/>
    </row>
    <row r="5" spans="1:12" s="63" customFormat="1" ht="15.5" x14ac:dyDescent="0.3">
      <c r="B5" s="23" t="s">
        <v>1</v>
      </c>
      <c r="C5" s="23" t="s">
        <v>90</v>
      </c>
      <c r="D5" s="23" t="s">
        <v>91</v>
      </c>
      <c r="E5" s="23" t="s">
        <v>92</v>
      </c>
      <c r="F5" s="23"/>
      <c r="J5" s="19"/>
      <c r="K5" s="19"/>
      <c r="L5" s="19"/>
    </row>
    <row r="6" spans="1:12" ht="15.5" x14ac:dyDescent="0.3">
      <c r="B6" s="36" t="s">
        <v>2</v>
      </c>
      <c r="C6" s="31">
        <v>7</v>
      </c>
      <c r="D6" s="31">
        <v>5</v>
      </c>
      <c r="E6" s="31">
        <v>4</v>
      </c>
      <c r="F6" s="35"/>
    </row>
    <row r="7" spans="1:12" ht="15.5" x14ac:dyDescent="0.3">
      <c r="B7" s="37" t="s">
        <v>3</v>
      </c>
      <c r="C7" s="31">
        <v>0</v>
      </c>
      <c r="D7" s="31">
        <v>1</v>
      </c>
      <c r="E7" s="31">
        <v>1</v>
      </c>
      <c r="F7" s="35"/>
    </row>
    <row r="8" spans="1:12" ht="15.5" x14ac:dyDescent="0.3">
      <c r="B8" s="37" t="s">
        <v>4</v>
      </c>
      <c r="C8" s="31">
        <v>26</v>
      </c>
      <c r="D8" s="31">
        <v>16</v>
      </c>
      <c r="E8" s="31">
        <v>14</v>
      </c>
      <c r="F8" s="35"/>
    </row>
    <row r="9" spans="1:12" ht="15.5" x14ac:dyDescent="0.3">
      <c r="B9" s="37" t="s">
        <v>5</v>
      </c>
      <c r="C9" s="31">
        <v>0</v>
      </c>
      <c r="D9" s="31">
        <v>0</v>
      </c>
      <c r="E9" s="31">
        <v>0</v>
      </c>
      <c r="F9" s="35"/>
    </row>
    <row r="10" spans="1:12" ht="15.5" x14ac:dyDescent="0.3">
      <c r="F10" s="35"/>
      <c r="G10" s="47"/>
      <c r="H10" s="47"/>
      <c r="I10" s="47"/>
    </row>
    <row r="11" spans="1:12" x14ac:dyDescent="0.3">
      <c r="B11" s="47"/>
      <c r="C11" s="47"/>
      <c r="D11" s="47"/>
      <c r="E11" s="47"/>
      <c r="F11" s="47"/>
    </row>
    <row r="12" spans="1:12" x14ac:dyDescent="0.3">
      <c r="B12" s="47"/>
      <c r="C12" s="47"/>
      <c r="D12" s="47"/>
      <c r="E12" s="47"/>
      <c r="F12" s="47"/>
    </row>
    <row r="13" spans="1:12" ht="18" x14ac:dyDescent="0.3">
      <c r="B13" s="91" t="s">
        <v>54</v>
      </c>
      <c r="C13" s="91"/>
      <c r="D13" s="91"/>
    </row>
    <row r="14" spans="1:12" ht="15.5" x14ac:dyDescent="0.3">
      <c r="B14" s="23" t="s">
        <v>7</v>
      </c>
      <c r="C14" s="38" t="s">
        <v>45</v>
      </c>
      <c r="D14" s="23" t="s">
        <v>46</v>
      </c>
    </row>
    <row r="15" spans="1:12" ht="15.5" x14ac:dyDescent="0.35">
      <c r="B15" s="28" t="s">
        <v>90</v>
      </c>
      <c r="C15" s="31">
        <v>18</v>
      </c>
      <c r="D15" s="31">
        <v>15</v>
      </c>
    </row>
    <row r="16" spans="1:12" ht="18.75" customHeight="1" x14ac:dyDescent="0.35">
      <c r="B16" s="28" t="s">
        <v>91</v>
      </c>
      <c r="C16" s="31">
        <v>12</v>
      </c>
      <c r="D16" s="31">
        <v>10</v>
      </c>
    </row>
    <row r="17" spans="2:4" ht="15.5" x14ac:dyDescent="0.35">
      <c r="B17" s="28" t="s">
        <v>92</v>
      </c>
      <c r="C17" s="31">
        <v>7</v>
      </c>
      <c r="D17" s="31">
        <v>12</v>
      </c>
    </row>
  </sheetData>
  <mergeCells count="3">
    <mergeCell ref="A2:F2"/>
    <mergeCell ref="B4:F4"/>
    <mergeCell ref="B13:D13"/>
  </mergeCell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Produccion</vt:lpstr>
      <vt:lpstr>Comercializacion</vt:lpstr>
      <vt:lpstr>Billete Electrónico</vt:lpstr>
      <vt:lpstr>sorteos</vt:lpstr>
      <vt:lpstr>pago premios</vt:lpstr>
      <vt:lpstr>Programas asistenciales </vt:lpstr>
      <vt:lpstr>Certificaciones</vt:lpstr>
      <vt:lpstr>Libre Acceso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2025-04-10T15:51:20Z</dcterms:modified>
</cp:coreProperties>
</file>